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Gestao\Imobiliário\Fundos\Papel\EQIR11\2026\Fevereiro\Relatório Gerencial\Publicado\"/>
    </mc:Choice>
  </mc:AlternateContent>
  <xr:revisionPtr revIDLastSave="0" documentId="13_ncr:1_{6F26D902-8579-498C-B67A-EF09D715C552}" xr6:coauthVersionLast="47" xr6:coauthVersionMax="47" xr10:uidLastSave="{00000000-0000-0000-0000-000000000000}"/>
  <bookViews>
    <workbookView xWindow="-28920" yWindow="-5565" windowWidth="29040" windowHeight="15720" xr2:uid="{8ED7DAB6-4B17-4306-BB9A-67589D0FBCEA}"/>
  </bookViews>
  <sheets>
    <sheet name="Capa" sheetId="1" r:id="rId1"/>
    <sheet name="Portfólio" sheetId="2" r:id="rId2"/>
    <sheet name="Resultad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3" l="1"/>
  <c r="I19" i="3"/>
  <c r="I12" i="3"/>
  <c r="I16" i="3"/>
  <c r="K44" i="2" l="1"/>
  <c r="U24" i="3" l="1"/>
  <c r="U23" i="3"/>
  <c r="U22" i="3"/>
  <c r="U20" i="3"/>
  <c r="H19" i="3"/>
  <c r="U19" i="3" s="1"/>
  <c r="U18" i="3"/>
  <c r="U17" i="3"/>
  <c r="H16" i="3"/>
  <c r="U16" i="3" s="1"/>
  <c r="U15" i="3"/>
  <c r="U14" i="3"/>
  <c r="U13" i="3"/>
  <c r="H12" i="3"/>
  <c r="U12" i="3" s="1"/>
  <c r="U42" i="3"/>
  <c r="H21" i="3" l="1"/>
  <c r="U21" i="3" s="1"/>
  <c r="M10" i="2"/>
  <c r="L10" i="2"/>
  <c r="S40" i="3" l="1"/>
  <c r="M14" i="2" l="1"/>
  <c r="M18" i="2"/>
  <c r="M39" i="2"/>
  <c r="M41" i="2"/>
  <c r="M38" i="2"/>
  <c r="M36" i="2"/>
  <c r="M31" i="2"/>
  <c r="M40" i="2"/>
  <c r="M35" i="2"/>
  <c r="M33" i="2"/>
  <c r="M30" i="2"/>
  <c r="M32" i="2"/>
  <c r="M27" i="2"/>
  <c r="M26" i="2"/>
  <c r="M29" i="2"/>
  <c r="M28" i="2"/>
  <c r="M37" i="2"/>
  <c r="M24" i="2"/>
  <c r="M23" i="2"/>
  <c r="M22" i="2"/>
  <c r="M25" i="2"/>
  <c r="M21" i="2"/>
  <c r="M20" i="2"/>
  <c r="M17" i="2"/>
  <c r="M16" i="2"/>
  <c r="M34" i="2"/>
  <c r="M15" i="2"/>
  <c r="M13" i="2"/>
  <c r="M19" i="2"/>
  <c r="M11" i="2"/>
  <c r="M12" i="2"/>
  <c r="L12" i="2"/>
  <c r="L14" i="2"/>
  <c r="L18" i="2"/>
  <c r="L39" i="2"/>
  <c r="L41" i="2"/>
  <c r="L38" i="2"/>
  <c r="L36" i="2"/>
  <c r="L31" i="2"/>
  <c r="L40" i="2"/>
  <c r="L35" i="2"/>
  <c r="L33" i="2"/>
  <c r="L30" i="2"/>
  <c r="L32" i="2"/>
  <c r="L27" i="2"/>
  <c r="L26" i="2"/>
  <c r="L29" i="2"/>
  <c r="L28" i="2"/>
  <c r="L37" i="2"/>
  <c r="L24" i="2"/>
  <c r="L23" i="2"/>
  <c r="L22" i="2"/>
  <c r="L25" i="2"/>
  <c r="L21" i="2"/>
  <c r="L20" i="2"/>
  <c r="L17" i="2"/>
  <c r="L16" i="2"/>
  <c r="L34" i="2"/>
  <c r="L15" i="2"/>
  <c r="L13" i="2"/>
  <c r="L19" i="2"/>
  <c r="L11" i="2"/>
  <c r="R40" i="3"/>
  <c r="L43" i="2"/>
  <c r="L42" i="2"/>
  <c r="K38" i="3" l="1"/>
  <c r="K35" i="3"/>
  <c r="K31" i="3"/>
  <c r="K40" i="3" l="1"/>
  <c r="L44" i="2" l="1"/>
  <c r="J38" i="3" l="1"/>
  <c r="J35" i="3"/>
  <c r="J31" i="3"/>
  <c r="J40" i="3" s="1"/>
  <c r="I38" i="3" l="1"/>
  <c r="I35" i="3"/>
  <c r="I31" i="3"/>
  <c r="I40" i="3" l="1"/>
  <c r="H38" i="3"/>
  <c r="H35" i="3"/>
  <c r="H31" i="3"/>
  <c r="I28" i="3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U43" i="3"/>
  <c r="U41" i="3"/>
  <c r="U39" i="3"/>
  <c r="U37" i="3"/>
  <c r="U36" i="3"/>
  <c r="U34" i="3"/>
  <c r="U33" i="3"/>
  <c r="U32" i="3"/>
  <c r="S57" i="3"/>
  <c r="S54" i="3"/>
  <c r="S50" i="3"/>
  <c r="H40" i="3" l="1"/>
  <c r="U40" i="3" s="1"/>
  <c r="S59" i="3"/>
  <c r="U38" i="3"/>
  <c r="U31" i="3"/>
  <c r="U62" i="3" l="1"/>
  <c r="U61" i="3"/>
  <c r="U60" i="3"/>
  <c r="U58" i="3"/>
  <c r="U56" i="3"/>
  <c r="U55" i="3"/>
  <c r="U53" i="3"/>
  <c r="U52" i="3"/>
  <c r="U51" i="3"/>
  <c r="R57" i="3"/>
  <c r="R54" i="3"/>
  <c r="Q54" i="3"/>
  <c r="R50" i="3"/>
  <c r="Q57" i="3"/>
  <c r="Q50" i="3"/>
  <c r="U54" i="3" l="1"/>
  <c r="U50" i="3"/>
  <c r="U57" i="3"/>
  <c r="R59" i="3"/>
  <c r="Q59" i="3"/>
  <c r="U59" i="3" l="1"/>
  <c r="U35" i="3" l="1"/>
</calcChain>
</file>

<file path=xl/sharedStrings.xml><?xml version="1.0" encoding="utf-8"?>
<sst xmlns="http://schemas.openxmlformats.org/spreadsheetml/2006/main" count="477" uniqueCount="199">
  <si>
    <t>Investidores em geral</t>
  </si>
  <si>
    <t>Público alvo:</t>
  </si>
  <si>
    <t>Indeterminado</t>
  </si>
  <si>
    <t>Prazo:</t>
  </si>
  <si>
    <t>TVM Gestão Ativa - Títulos e Valores Mobiliários</t>
  </si>
  <si>
    <t>Tipo Anbima:</t>
  </si>
  <si>
    <t>2 emissões de cotas realizadas</t>
  </si>
  <si>
    <t>Ofertas concluídas</t>
  </si>
  <si>
    <t>Não possuí</t>
  </si>
  <si>
    <t>Taxa de Performance:</t>
  </si>
  <si>
    <t>Taxa de Adminstração:</t>
  </si>
  <si>
    <t>Gestora:</t>
  </si>
  <si>
    <t>Adminstradora:</t>
  </si>
  <si>
    <t>Agosto de 2021</t>
  </si>
  <si>
    <t>Início das atividades:</t>
  </si>
  <si>
    <t>INFORMAÇÕES GERAIS</t>
  </si>
  <si>
    <t xml:space="preserve">Poderão integrar o patrimônio do fundo i) Certificados de Recebíveis Imobiliários (CRI); ii) Letras de Crédito Imobiliário (LCI); Letras Hipotecárias (LH); Letras Imobiliárias Garantidas (LIG); Cotas de outros Fundos de Investimento Imobiliário (FII); e Cotas de Fundos de Investimento em Direitos Creditórios (FIDC) que tenham como política de investimento, exclusivamente, atividades permitidas aos FII e desde que as cotas tenham sido objeto de oferta pública registrada na CVM ou cujo registro tenha sido dispensado nos termos da regulamentação em vigor. </t>
  </si>
  <si>
    <t>POLÍTICA DE INVESTIMENTOS</t>
  </si>
  <si>
    <t>OBJETIVO DO FUNDO</t>
  </si>
  <si>
    <t>EQI Recebíveis Imobiliários FII - EQIR11</t>
  </si>
  <si>
    <t>PE</t>
  </si>
  <si>
    <t>Varejo</t>
  </si>
  <si>
    <t>PA</t>
  </si>
  <si>
    <t>RS</t>
  </si>
  <si>
    <t>Home Equity</t>
  </si>
  <si>
    <t>RJ</t>
  </si>
  <si>
    <t>MT</t>
  </si>
  <si>
    <t>DF</t>
  </si>
  <si>
    <t>Loteamento</t>
  </si>
  <si>
    <t>SC</t>
  </si>
  <si>
    <t>Residencial</t>
  </si>
  <si>
    <t>GO</t>
  </si>
  <si>
    <t>Energia</t>
  </si>
  <si>
    <t>MG</t>
  </si>
  <si>
    <t>Corporativo</t>
  </si>
  <si>
    <t>Pulverizado</t>
  </si>
  <si>
    <t>-</t>
  </si>
  <si>
    <t>Galpões Logísticos</t>
  </si>
  <si>
    <t>SP</t>
  </si>
  <si>
    <t>LTV</t>
  </si>
  <si>
    <t>Duration</t>
  </si>
  <si>
    <t>Vencimento</t>
  </si>
  <si>
    <t>21L0354209</t>
  </si>
  <si>
    <t>23B0493519</t>
  </si>
  <si>
    <t>23G0006401</t>
  </si>
  <si>
    <t>21I0912120</t>
  </si>
  <si>
    <t>21D0402879</t>
  </si>
  <si>
    <t>21F0568989</t>
  </si>
  <si>
    <t>20K0568000</t>
  </si>
  <si>
    <t>21H0001405</t>
  </si>
  <si>
    <t>23C2831601</t>
  </si>
  <si>
    <t>21E0665350</t>
  </si>
  <si>
    <t>20K0696607</t>
  </si>
  <si>
    <t>21H0748795</t>
  </si>
  <si>
    <t>21B0631104</t>
  </si>
  <si>
    <t>20G0926014</t>
  </si>
  <si>
    <t>23G2304202</t>
  </si>
  <si>
    <t>22K1685406</t>
  </si>
  <si>
    <t>23L1199759</t>
  </si>
  <si>
    <t>24A2806776</t>
  </si>
  <si>
    <t>23J1338137</t>
  </si>
  <si>
    <t>21L0355178</t>
  </si>
  <si>
    <t>23H1104566</t>
  </si>
  <si>
    <t>23I1257019</t>
  </si>
  <si>
    <t>23G0006601</t>
  </si>
  <si>
    <t>Devedor</t>
  </si>
  <si>
    <t>IPCA +</t>
  </si>
  <si>
    <t>Tesouro Nacional</t>
  </si>
  <si>
    <t>Cx.</t>
  </si>
  <si>
    <t>VRTM11</t>
  </si>
  <si>
    <t>FII</t>
  </si>
  <si>
    <t>True</t>
  </si>
  <si>
    <t>Viracopos</t>
  </si>
  <si>
    <t>CRI</t>
  </si>
  <si>
    <t>Canal</t>
  </si>
  <si>
    <t>ForGreen</t>
  </si>
  <si>
    <t>Habitat</t>
  </si>
  <si>
    <t>Ore</t>
  </si>
  <si>
    <t>Minas Brisa</t>
  </si>
  <si>
    <t>Opea</t>
  </si>
  <si>
    <t>Virgo</t>
  </si>
  <si>
    <t>Pontte</t>
  </si>
  <si>
    <t>Pulverizado Ore</t>
  </si>
  <si>
    <t>Sinal</t>
  </si>
  <si>
    <t>Casa &amp; Vídeo</t>
  </si>
  <si>
    <t>CDI +</t>
  </si>
  <si>
    <t>Teriva</t>
  </si>
  <si>
    <t>Travessia</t>
  </si>
  <si>
    <t>Solfarma</t>
  </si>
  <si>
    <t>Pague Menos</t>
  </si>
  <si>
    <t>CK</t>
  </si>
  <si>
    <t>Sotreq</t>
  </si>
  <si>
    <t>Habitasec</t>
  </si>
  <si>
    <t>Quero Quero</t>
  </si>
  <si>
    <t>Caprem</t>
  </si>
  <si>
    <t>Diferencial</t>
  </si>
  <si>
    <t>Urba</t>
  </si>
  <si>
    <t>RCP</t>
  </si>
  <si>
    <t>Brasol</t>
  </si>
  <si>
    <t>CitLog Varginha</t>
  </si>
  <si>
    <t>Estado</t>
  </si>
  <si>
    <t>% dos CRIs</t>
  </si>
  <si>
    <t>% da Carteira</t>
  </si>
  <si>
    <t>Saldo MTM
(R$)</t>
  </si>
  <si>
    <t>Taxa MTM</t>
  </si>
  <si>
    <t>Taxa Aquisição</t>
  </si>
  <si>
    <t>Index</t>
  </si>
  <si>
    <t>Emissor</t>
  </si>
  <si>
    <t xml:space="preserve">Setor de Atuação </t>
  </si>
  <si>
    <t>Código</t>
  </si>
  <si>
    <t>Ativo</t>
  </si>
  <si>
    <t>n/a</t>
  </si>
  <si>
    <t>Cota Mercado</t>
  </si>
  <si>
    <t>Cota Patrimonial</t>
  </si>
  <si>
    <t>Rendimento / Cota</t>
  </si>
  <si>
    <t>Resultado / Cota</t>
  </si>
  <si>
    <t>Rendimento</t>
  </si>
  <si>
    <t>Resultado Operacional</t>
  </si>
  <si>
    <t>Despesas Operacionais</t>
  </si>
  <si>
    <t>Total de Despesas</t>
  </si>
  <si>
    <t>Renda Fixa</t>
  </si>
  <si>
    <t>Fundos Imobiliários</t>
  </si>
  <si>
    <t>Outras Receitas</t>
  </si>
  <si>
    <t>CRI - Negociação</t>
  </si>
  <si>
    <t>CRI - Correção Monetária</t>
  </si>
  <si>
    <t>CRI - Juros</t>
  </si>
  <si>
    <t>Receita Operacional</t>
  </si>
  <si>
    <t>EQI Recebíveis Imobiliários 2021</t>
  </si>
  <si>
    <t>EQI Recebíveis Imobiliários 2022</t>
  </si>
  <si>
    <t>EQI Recebíveis Imobiliários 2023</t>
  </si>
  <si>
    <t>EQI Recebíveis Imobiliários 2024</t>
  </si>
  <si>
    <r>
      <t xml:space="preserve">O </t>
    </r>
    <r>
      <rPr>
        <b/>
        <sz val="12"/>
        <color rgb="FF6D6E70"/>
        <rFont val="Compasse"/>
        <family val="2"/>
      </rPr>
      <t xml:space="preserve">EQI Recebíveis Imobiliários FII </t>
    </r>
    <r>
      <rPr>
        <sz val="12"/>
        <color rgb="FF6D6E70"/>
        <rFont val="Compasse"/>
        <family val="2"/>
      </rPr>
      <t>tem como objetivo investir majoritariamente em Certificados de Recebíveis Imobiliários (“CRI”), compondo um portfólio com risco de crédito moderado e rentabilidade alvo de IPCA + 8% ao ano líquido de custos.</t>
    </r>
  </si>
  <si>
    <t>BTG Pactual Serviços Financeiros S.A. DTVM</t>
  </si>
  <si>
    <t>EuQueroInvestir Gestão de Recursos Ltda. (“EQI Asset”)</t>
  </si>
  <si>
    <t>A Taxa de Administração será equivalente a 1,00% (um inteiro por cento) ao ano, à razão de 1/12 avos, calculado sobre o valor contábil do patrimônio líquido do fundo</t>
  </si>
  <si>
    <t>PORTFÓLIO DO FUNDO</t>
  </si>
  <si>
    <t>DRE GERENCIAL</t>
  </si>
  <si>
    <t>Descrição</t>
  </si>
  <si>
    <t>Garantias</t>
  </si>
  <si>
    <t>Operação com risco de crédito da construtora e incorporadora Habitat e baseada em 8 projetos, sendo 3 residenciais, 1 escritório e 4 loteamentos.</t>
  </si>
  <si>
    <t>AF, AF de cotas, CF, FR, FD e Aval</t>
  </si>
  <si>
    <t>CRI baseado em um galpão logístico localizado em Varginha-MG, locado para empresas do ramo logístico, automotivo e farmacêutico através de contratos típicos e atípicos. O CRI conta com garantia do ativo logístico.</t>
  </si>
  <si>
    <t>AF e FD</t>
  </si>
  <si>
    <t>AF, CF, FR, FD e Aval</t>
  </si>
  <si>
    <t>CRI baseado em 3 usinas de geração solar distribuída desenvolvidas pelo Grupo Oeste. O CRI conta com garantia de subordinação da Brasol.</t>
  </si>
  <si>
    <t>AF, CF, FR, FD e Subordinação</t>
  </si>
  <si>
    <t>CRI baseado em centro logístico localizado em Itupeva-SP, locado para empresas do ramo de construção civil, comércio eletrônico e embalagens. O CRI conta com garantia do ativo logístico.</t>
  </si>
  <si>
    <t>CRI baseado em 9 usinas de geração solar distribuída desenvolvidas pela ForGreen.</t>
  </si>
  <si>
    <t>CF, FR, FD e Aval</t>
  </si>
  <si>
    <t>CRI baseado em centro logístico localizado em Rio Claro-SP, locado para empresas do ramo automotivo, alimentício, logístico, industrial, construção civil e eletrodomésticos. O CRI conta com garantia do ativo logístico.</t>
  </si>
  <si>
    <t>AF, CF, FR e Aval</t>
  </si>
  <si>
    <t>CRI baseado em uma carteira de recebíveis de loteamentos originada pela Urba. O CRI conta com garantia de subordinação da Urba. A parcela adquirida tem natureza mezanino na estrutura de subordinação dessa operação.</t>
  </si>
  <si>
    <t>CRI baseado em 3 usinas de geração solar distribuída desenvolvidas pela KWP Energia e Diferencial Energia.</t>
  </si>
  <si>
    <t xml:space="preserve">CRI baseado em projeto residencial em desenvolvimento localizado em Rio Claro-SP. </t>
  </si>
  <si>
    <t>AF, CF, FR e Fiança</t>
  </si>
  <si>
    <t>CRI baseado em um galpão logístico localizado em Sapiranga-RS, locado para a Quero Quero. O CRI conta com garantia do ativo logístico.</t>
  </si>
  <si>
    <t>CRI baseado em um galpão logístico localizado em Parauapebas-PA, locado para a Sotreq. O CRI conta com garantia do ativo logístico.</t>
  </si>
  <si>
    <t xml:space="preserve">CRI baseado em projeto residencial em desenvolvimento localizado na Praia Brava em Itajaí-SC. </t>
  </si>
  <si>
    <t>CRI baseado em 6 usinas de geração solar distribuída desenvolvidas pela Brasol para atender a rede de farmácias Pague Menos.</t>
  </si>
  <si>
    <t>AF, AF de cotas, CF e FR</t>
  </si>
  <si>
    <t>CRI baseado em um galpão logístico localizado em Bebedouro-SP, locado para a Solfarma Distribuidora. O CRI conta com garantia do ativo logístico.</t>
  </si>
  <si>
    <t>AF, CF, FR e FD</t>
  </si>
  <si>
    <t>CRI baseado em 2 loteamentos localizados em Bragança Paulista e Atibaia-SP.</t>
  </si>
  <si>
    <t>AF de cotas, CF, FR, FD e Aval</t>
  </si>
  <si>
    <t>Operação com risco de crédito da varejista Casa e Vídeo.</t>
  </si>
  <si>
    <t>CF</t>
  </si>
  <si>
    <t>Operação com risco de crédito da rede de concessionárias Grupo Sinal, com garantia de galpão logístico localizado em São Caetano do Sul-SP, locado para o Grupo entre outros imóveis que perfazem 160% do saldo devedor.</t>
  </si>
  <si>
    <t>AF, FR e Fiança</t>
  </si>
  <si>
    <t>CRI baseado em uma carteira de recebíveis de financiamentos garantidos por imóveis residenciais, originada pelas construtoras e incorporadoras Helbor, Setin e Ekko e pela Faria Lima Capital. A parcela adquirida tem natureza sênior na estrutura de subordinação da operação.</t>
  </si>
  <si>
    <t>AF, FD e Subordinação</t>
  </si>
  <si>
    <t>CRI baseado em uma carteira de recebíveis de empréstimos garantidos por imóveis residenciais (“Home Equity”), originada pela Pontte. A carteira que lastreia o CRI é muito diversificada e com LTV baixo (~40%). A parcela adquirida tem natureza sênior na estrutura de subordinação da operação.</t>
  </si>
  <si>
    <t>AF, FR, FD e Subordinação</t>
  </si>
  <si>
    <t xml:space="preserve">CRI baseado em projeto residencial em desenvolvimento localizado em Nova Lima-MG. </t>
  </si>
  <si>
    <t xml:space="preserve">CRI baseado em 2 projetos residenciais em desenvolvimento localizados em Blumenau e Porto Belo-SC. </t>
  </si>
  <si>
    <t>23J2272828</t>
  </si>
  <si>
    <t>PHV</t>
  </si>
  <si>
    <t>21L0355069</t>
  </si>
  <si>
    <t xml:space="preserve">CRI baseado em projeto residencial em desenvolvimento localizado em Belo Horizonte-MG. </t>
  </si>
  <si>
    <t>EQI Recebíveis Imobiliários 2025</t>
  </si>
  <si>
    <t>25C3605714</t>
  </si>
  <si>
    <t>Lotus II</t>
  </si>
  <si>
    <t>24L2720216</t>
  </si>
  <si>
    <t>Gt Urbanismo</t>
  </si>
  <si>
    <t>Pré</t>
  </si>
  <si>
    <t>23D1293668</t>
  </si>
  <si>
    <t>MS Incorporadora</t>
  </si>
  <si>
    <t xml:space="preserve">Operação com risco de crédito da construtora e incorporadora Lotus baseado na conta vinculada do BRB para o Lotus Tower </t>
  </si>
  <si>
    <t>CRI baseado em 3 loteamentos, sendo um em Goiânia e dois em Cuiabá.</t>
  </si>
  <si>
    <t>25F8582172</t>
  </si>
  <si>
    <t>DUE III</t>
  </si>
  <si>
    <t>CRI baseado em projeto residencial em desenvolvimento localizado em Ipojuca-PE.</t>
  </si>
  <si>
    <t>Lotus Kasa &amp; Vert</t>
  </si>
  <si>
    <t>25I4350572</t>
  </si>
  <si>
    <t>CRI baseado em projetos residenciais em desenvolvimento localizados em Brasília-DF</t>
  </si>
  <si>
    <t>25K0012801</t>
  </si>
  <si>
    <t>DUE IV</t>
  </si>
  <si>
    <t>CRI baseado em projetos residenciais em desenvolvimento localizados na Praia dos Carneiros – PE.</t>
  </si>
  <si>
    <t>24J8411228</t>
  </si>
  <si>
    <t>EQI Recebíveis Imobiliários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</si>
</sst>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0_ ;\-#,##0.00\ "/>
    <numFmt numFmtId="165" formatCode="0.0%"/>
    <numFmt numFmtId="166" formatCode="_(* #,##0.00_);_(* \(#,##0.00\);_(* &quot;-&quot;??_);_(@_)"/>
    <numFmt numFmtId="167" formatCode="[$-416]mmm\-yy;@"/>
    <numFmt numFmtId="168" formatCode="_(* #,##0_);_(* \(#,##0\);_(* &quot;-&quot;??_);_(@_)"/>
    <numFmt numFmtId="169" formatCode="0.000"/>
    <numFmt numFmtId="170" formatCode="mmm\-yy"/>
    <numFmt numFmtId="171" formatCode="#,##0.0"/>
    <numFmt numFmtId="172" formatCode="0.0000"/>
    <numFmt numFmtId="173" formatCode="_-* #,##0.0_-;\-* #,##0.0_-;_-* &quot;-&quot;??_-;_-@_-"/>
  </numFmts>
  <fonts count="2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ompasse"/>
      <family val="2"/>
    </font>
    <font>
      <sz val="12"/>
      <color rgb="FF6D6E70"/>
      <name val="Compasse"/>
      <family val="2"/>
    </font>
    <font>
      <b/>
      <sz val="12"/>
      <color theme="2" tint="-0.749992370372631"/>
      <name val="Compasse"/>
      <family val="2"/>
    </font>
    <font>
      <sz val="10"/>
      <color theme="1"/>
      <name val="Compasse"/>
      <family val="2"/>
    </font>
    <font>
      <sz val="14"/>
      <color rgb="FF0A4263"/>
      <name val="Compasse"/>
      <family val="2"/>
    </font>
    <font>
      <b/>
      <sz val="12"/>
      <color rgb="FF6D6E70"/>
      <name val="Compasse"/>
      <family val="2"/>
    </font>
    <font>
      <b/>
      <sz val="12"/>
      <color rgb="FF0A4263"/>
      <name val="Compasse"/>
      <family val="2"/>
    </font>
    <font>
      <b/>
      <sz val="16"/>
      <color rgb="FF0A4263"/>
      <name val="Compasse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sz val="10"/>
      <color rgb="FF004263"/>
      <name val="Compasse Light"/>
      <family val="2"/>
    </font>
    <font>
      <b/>
      <sz val="10"/>
      <color rgb="FF474644"/>
      <name val="Compasse"/>
      <family val="2"/>
    </font>
    <font>
      <b/>
      <sz val="12"/>
      <color theme="0"/>
      <name val="Compasse"/>
      <family val="2"/>
    </font>
    <font>
      <sz val="12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rgb="FFFFFFFF"/>
      <name val="Compasse"/>
    </font>
    <font>
      <sz val="9"/>
      <color rgb="FF635C56"/>
      <name val="Compasse"/>
    </font>
    <font>
      <b/>
      <sz val="10"/>
      <color rgb="FF404040"/>
      <name val="Compasse"/>
      <family val="2"/>
    </font>
    <font>
      <sz val="10"/>
      <color rgb="FF404040"/>
      <name val="Compasse Light"/>
      <family val="2"/>
    </font>
    <font>
      <b/>
      <sz val="10"/>
      <color rgb="FF0A4263"/>
      <name val="Compasse"/>
      <family val="2"/>
    </font>
    <font>
      <sz val="11"/>
      <color rgb="FFFF0000"/>
      <name val="Compasse"/>
      <family val="2"/>
    </font>
    <font>
      <sz val="11"/>
      <color rgb="FFFF0000"/>
      <name val="Aptos Narrow"/>
      <family val="2"/>
      <scheme val="minor"/>
    </font>
    <font>
      <sz val="9"/>
      <color rgb="FF635C56"/>
      <name val="Segoe UI"/>
    </font>
  </fonts>
  <fills count="6">
    <fill>
      <patternFill patternType="none"/>
    </fill>
    <fill>
      <patternFill patternType="gray125"/>
    </fill>
    <fill>
      <patternFill patternType="solid">
        <fgColor rgb="FF00376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4263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/>
      <bottom style="dashed">
        <color rgb="FFBFBFBF"/>
      </bottom>
      <diagonal/>
    </border>
    <border>
      <left/>
      <right/>
      <top style="dashed">
        <color rgb="FFBFBFBF"/>
      </top>
      <bottom style="dashed">
        <color rgb="FFBFBFBF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/>
    <xf numFmtId="0" fontId="9" fillId="0" borderId="0" xfId="0" applyFont="1"/>
    <xf numFmtId="164" fontId="11" fillId="0" borderId="0" xfId="0" applyNumberFormat="1" applyFont="1" applyAlignment="1">
      <alignment horizontal="center" vertical="center"/>
    </xf>
    <xf numFmtId="168" fontId="12" fillId="0" borderId="0" xfId="2" applyNumberFormat="1" applyFont="1" applyAlignment="1">
      <alignment horizontal="center" vertical="center"/>
    </xf>
    <xf numFmtId="164" fontId="13" fillId="0" borderId="0" xfId="2" applyNumberFormat="1" applyFont="1" applyAlignment="1">
      <alignment horizontal="center" vertical="center"/>
    </xf>
    <xf numFmtId="164" fontId="13" fillId="0" borderId="0" xfId="3" applyNumberFormat="1" applyFont="1" applyAlignment="1">
      <alignment horizontal="center" vertical="center"/>
    </xf>
    <xf numFmtId="164" fontId="13" fillId="0" borderId="0" xfId="3" applyNumberFormat="1" applyFont="1" applyAlignment="1">
      <alignment horizontal="left" vertical="center" indent="1"/>
    </xf>
    <xf numFmtId="1" fontId="14" fillId="4" borderId="0" xfId="4" quotePrefix="1" applyNumberFormat="1" applyFont="1" applyFill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70" fontId="14" fillId="4" borderId="0" xfId="4" quotePrefix="1" applyNumberFormat="1" applyFont="1" applyFill="1" applyAlignment="1">
      <alignment horizontal="center" vertical="center"/>
    </xf>
    <xf numFmtId="164" fontId="14" fillId="4" borderId="0" xfId="3" applyNumberFormat="1" applyFont="1" applyFill="1" applyAlignment="1">
      <alignment horizontal="center" vertical="center"/>
    </xf>
    <xf numFmtId="164" fontId="14" fillId="4" borderId="0" xfId="3" applyNumberFormat="1" applyFont="1" applyFill="1" applyAlignment="1">
      <alignment horizontal="left" vertical="center" indent="1"/>
    </xf>
    <xf numFmtId="0" fontId="16" fillId="0" borderId="0" xfId="0" applyFont="1"/>
    <xf numFmtId="0" fontId="17" fillId="2" borderId="0" xfId="0" applyFont="1" applyFill="1" applyAlignment="1">
      <alignment horizontal="center" vertical="center" wrapText="1" readingOrder="1"/>
    </xf>
    <xf numFmtId="3" fontId="17" fillId="2" borderId="0" xfId="0" applyNumberFormat="1" applyFont="1" applyFill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10" fontId="17" fillId="2" borderId="0" xfId="1" applyNumberFormat="1" applyFont="1" applyFill="1" applyAlignment="1">
      <alignment horizontal="center" vertical="center" wrapText="1" readingOrder="1"/>
    </xf>
    <xf numFmtId="165" fontId="17" fillId="2" borderId="0" xfId="0" applyNumberFormat="1" applyFont="1" applyFill="1" applyAlignment="1">
      <alignment horizontal="center" vertical="center" wrapText="1" readingOrder="1"/>
    </xf>
    <xf numFmtId="9" fontId="17" fillId="2" borderId="0" xfId="0" applyNumberFormat="1" applyFont="1" applyFill="1" applyAlignment="1">
      <alignment horizontal="center" vertical="center" wrapText="1" readingOrder="1"/>
    </xf>
    <xf numFmtId="167" fontId="17" fillId="2" borderId="0" xfId="0" applyNumberFormat="1" applyFont="1" applyFill="1" applyAlignment="1">
      <alignment horizontal="center" vertical="center" wrapText="1" readingOrder="1"/>
    </xf>
    <xf numFmtId="0" fontId="19" fillId="3" borderId="0" xfId="0" applyFont="1" applyFill="1" applyAlignment="1">
      <alignment vertical="center"/>
    </xf>
    <xf numFmtId="3" fontId="19" fillId="3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3" fontId="20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3" fontId="19" fillId="0" borderId="0" xfId="0" applyNumberFormat="1" applyFont="1" applyAlignment="1">
      <alignment horizontal="center" vertical="center"/>
    </xf>
    <xf numFmtId="0" fontId="21" fillId="3" borderId="0" xfId="0" applyFont="1" applyFill="1" applyAlignment="1">
      <alignment vertical="center"/>
    </xf>
    <xf numFmtId="169" fontId="21" fillId="3" borderId="0" xfId="0" applyNumberFormat="1" applyFont="1" applyFill="1" applyAlignment="1">
      <alignment horizontal="center" vertical="center"/>
    </xf>
    <xf numFmtId="2" fontId="21" fillId="3" borderId="0" xfId="0" applyNumberFormat="1" applyFont="1" applyFill="1" applyAlignment="1">
      <alignment horizontal="center" vertical="center"/>
    </xf>
    <xf numFmtId="4" fontId="21" fillId="3" borderId="0" xfId="0" applyNumberFormat="1" applyFont="1" applyFill="1" applyAlignment="1">
      <alignment horizontal="center" vertical="center"/>
    </xf>
    <xf numFmtId="171" fontId="17" fillId="2" borderId="0" xfId="0" applyNumberFormat="1" applyFont="1" applyFill="1" applyAlignment="1">
      <alignment horizontal="center" vertical="center" wrapText="1" readingOrder="1"/>
    </xf>
    <xf numFmtId="43" fontId="2" fillId="0" borderId="0" xfId="5" applyFont="1"/>
    <xf numFmtId="172" fontId="21" fillId="3" borderId="0" xfId="0" applyNumberFormat="1" applyFont="1" applyFill="1" applyAlignment="1">
      <alignment horizontal="center" vertical="center"/>
    </xf>
    <xf numFmtId="173" fontId="2" fillId="0" borderId="0" xfId="0" applyNumberFormat="1" applyFont="1"/>
    <xf numFmtId="0" fontId="22" fillId="0" borderId="0" xfId="0" applyFont="1"/>
    <xf numFmtId="165" fontId="17" fillId="2" borderId="0" xfId="1" applyNumberFormat="1" applyFont="1" applyFill="1" applyAlignment="1">
      <alignment horizontal="center" vertical="center" wrapText="1" readingOrder="1"/>
    </xf>
    <xf numFmtId="0" fontId="23" fillId="0" borderId="0" xfId="0" applyFont="1"/>
    <xf numFmtId="3" fontId="24" fillId="0" borderId="3" xfId="0" applyNumberFormat="1" applyFont="1" applyBorder="1" applyAlignment="1">
      <alignment horizontal="center" vertical="center" wrapText="1" readingOrder="1"/>
    </xf>
    <xf numFmtId="0" fontId="24" fillId="0" borderId="4" xfId="0" applyFont="1" applyBorder="1" applyAlignment="1">
      <alignment horizontal="center" vertical="center" wrapText="1" readingOrder="1"/>
    </xf>
    <xf numFmtId="10" fontId="24" fillId="0" borderId="4" xfId="0" applyNumberFormat="1" applyFont="1" applyBorder="1" applyAlignment="1">
      <alignment horizontal="center" vertical="center" wrapText="1" readingOrder="1"/>
    </xf>
    <xf numFmtId="171" fontId="18" fillId="0" borderId="2" xfId="1" applyNumberFormat="1" applyFont="1" applyFill="1" applyBorder="1" applyAlignment="1">
      <alignment horizontal="center" vertical="center" wrapText="1" readingOrder="1"/>
    </xf>
    <xf numFmtId="11" fontId="24" fillId="0" borderId="4" xfId="0" applyNumberFormat="1" applyFont="1" applyBorder="1" applyAlignment="1">
      <alignment horizontal="center" vertical="center" wrapText="1" readingOrder="1"/>
    </xf>
    <xf numFmtId="0" fontId="24" fillId="3" borderId="4" xfId="0" applyFont="1" applyFill="1" applyBorder="1" applyAlignment="1">
      <alignment horizontal="center" vertical="center" wrapText="1" readingOrder="1"/>
    </xf>
    <xf numFmtId="9" fontId="18" fillId="0" borderId="2" xfId="1" applyFont="1" applyFill="1" applyBorder="1" applyAlignment="1">
      <alignment horizontal="center" vertical="center" wrapText="1" readingOrder="1"/>
    </xf>
    <xf numFmtId="9" fontId="24" fillId="3" borderId="4" xfId="0" applyNumberFormat="1" applyFont="1" applyFill="1" applyBorder="1" applyAlignment="1">
      <alignment horizontal="center" vertical="center" wrapText="1" readingOrder="1"/>
    </xf>
    <xf numFmtId="9" fontId="24" fillId="0" borderId="4" xfId="0" applyNumberFormat="1" applyFont="1" applyBorder="1" applyAlignment="1">
      <alignment horizontal="center" vertical="center" wrapText="1" readingOrder="1"/>
    </xf>
    <xf numFmtId="167" fontId="18" fillId="0" borderId="2" xfId="1" applyNumberFormat="1" applyFont="1" applyFill="1" applyBorder="1" applyAlignment="1">
      <alignment horizontal="center" vertical="center" wrapText="1" readingOrder="1"/>
    </xf>
    <xf numFmtId="171" fontId="18" fillId="0" borderId="0" xfId="1" applyNumberFormat="1" applyFont="1" applyFill="1" applyBorder="1" applyAlignment="1">
      <alignment horizontal="center" vertical="center" wrapText="1" readingOrder="1"/>
    </xf>
    <xf numFmtId="9" fontId="18" fillId="0" borderId="0" xfId="1" applyFont="1" applyFill="1" applyBorder="1" applyAlignment="1">
      <alignment horizontal="center" vertical="center" wrapText="1" readingOrder="1"/>
    </xf>
    <xf numFmtId="167" fontId="18" fillId="0" borderId="0" xfId="1" applyNumberFormat="1" applyFont="1" applyFill="1" applyBorder="1" applyAlignment="1">
      <alignment horizontal="center" vertical="center" wrapText="1" readingOrder="1"/>
    </xf>
    <xf numFmtId="3" fontId="24" fillId="5" borderId="3" xfId="0" applyNumberFormat="1" applyFont="1" applyFill="1" applyBorder="1" applyAlignment="1">
      <alignment horizontal="center" vertical="center" wrapText="1" readingOrder="1"/>
    </xf>
    <xf numFmtId="0" fontId="18" fillId="5" borderId="1" xfId="0" applyFont="1" applyFill="1" applyBorder="1" applyAlignment="1">
      <alignment horizontal="center" vertical="center" wrapText="1" readingOrder="1"/>
    </xf>
    <xf numFmtId="10" fontId="24" fillId="5" borderId="4" xfId="0" applyNumberFormat="1" applyFont="1" applyFill="1" applyBorder="1" applyAlignment="1">
      <alignment horizontal="center" vertical="center" wrapText="1" readingOrder="1"/>
    </xf>
    <xf numFmtId="0" fontId="24" fillId="5" borderId="4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 wrapText="1"/>
    </xf>
  </cellXfs>
  <cellStyles count="6">
    <cellStyle name="Normal" xfId="0" builtinId="0"/>
    <cellStyle name="Normal 3" xfId="3" xr:uid="{66839948-7993-4FC5-97C1-1A82E0FC9E2B}"/>
    <cellStyle name="Normal_Projetos_2tri05" xfId="4" xr:uid="{8C2008AF-8F41-4589-963F-6A7D85AEFC0D}"/>
    <cellStyle name="Porcentagem" xfId="1" builtinId="5"/>
    <cellStyle name="Vírgula" xfId="5" builtinId="3"/>
    <cellStyle name="Vírgula 2" xfId="2" xr:uid="{8A39941F-757F-4BC8-880D-EB5E3FFD20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35486</xdr:colOff>
      <xdr:row>0</xdr:row>
      <xdr:rowOff>169957</xdr:rowOff>
    </xdr:from>
    <xdr:ext cx="2084187" cy="401544"/>
    <xdr:pic>
      <xdr:nvPicPr>
        <xdr:cNvPr id="2" name="Imagem 3">
          <a:extLst>
            <a:ext uri="{FF2B5EF4-FFF2-40B4-BE49-F238E27FC236}">
              <a16:creationId xmlns:a16="http://schemas.microsoft.com/office/drawing/2014/main" id="{32F7B812-2854-4C00-9E7E-ECF947435D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287" t="42147" r="10164" b="42558"/>
        <a:stretch/>
      </xdr:blipFill>
      <xdr:spPr>
        <a:xfrm>
          <a:off x="151903" y="169957"/>
          <a:ext cx="2084187" cy="40154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35486</xdr:colOff>
      <xdr:row>0</xdr:row>
      <xdr:rowOff>169957</xdr:rowOff>
    </xdr:from>
    <xdr:ext cx="2084187" cy="401544"/>
    <xdr:pic>
      <xdr:nvPicPr>
        <xdr:cNvPr id="19" name="Imagem 3">
          <a:extLst>
            <a:ext uri="{FF2B5EF4-FFF2-40B4-BE49-F238E27FC236}">
              <a16:creationId xmlns:a16="http://schemas.microsoft.com/office/drawing/2014/main" id="{4012D720-8DC5-4EBB-B4BF-1CE4C5FBCA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287" t="42147" r="10164" b="42558"/>
        <a:stretch/>
      </xdr:blipFill>
      <xdr:spPr>
        <a:xfrm>
          <a:off x="149786" y="169957"/>
          <a:ext cx="2084187" cy="40154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35486</xdr:colOff>
      <xdr:row>0</xdr:row>
      <xdr:rowOff>169957</xdr:rowOff>
    </xdr:from>
    <xdr:ext cx="2084187" cy="401544"/>
    <xdr:pic>
      <xdr:nvPicPr>
        <xdr:cNvPr id="3" name="Imagem 3">
          <a:extLst>
            <a:ext uri="{FF2B5EF4-FFF2-40B4-BE49-F238E27FC236}">
              <a16:creationId xmlns:a16="http://schemas.microsoft.com/office/drawing/2014/main" id="{920B2429-0910-481D-804C-00D7BFA3DE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287" t="42147" r="10164" b="42558"/>
        <a:stretch/>
      </xdr:blipFill>
      <xdr:spPr>
        <a:xfrm>
          <a:off x="149786" y="169957"/>
          <a:ext cx="2084187" cy="40154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3D377-9343-4997-9760-705C385694F2}">
  <dimension ref="A1:O33"/>
  <sheetViews>
    <sheetView showGridLines="0" tabSelected="1" zoomScale="90" zoomScaleNormal="90" workbookViewId="0">
      <selection activeCell="M3" sqref="M3"/>
    </sheetView>
  </sheetViews>
  <sheetFormatPr defaultColWidth="9.140625" defaultRowHeight="15"/>
  <cols>
    <col min="1" max="1" width="1.7109375" customWidth="1"/>
    <col min="2" max="14" width="9.140625" style="1"/>
    <col min="15" max="15" width="16.140625" style="1" customWidth="1"/>
    <col min="16" max="16384" width="9.140625" style="1"/>
  </cols>
  <sheetData>
    <row r="1" spans="1:15" ht="15.75">
      <c r="A1" s="4"/>
      <c r="B1" s="10"/>
    </row>
    <row r="2" spans="1:15" ht="15.75">
      <c r="A2" s="4"/>
      <c r="B2" s="10"/>
    </row>
    <row r="3" spans="1:15" ht="15.75">
      <c r="A3" s="4"/>
      <c r="B3" s="10"/>
    </row>
    <row r="4" spans="1:15" ht="15.75">
      <c r="A4" s="4"/>
      <c r="B4" s="10"/>
    </row>
    <row r="5" spans="1:15" ht="20.25">
      <c r="A5" s="4"/>
      <c r="B5" s="11" t="s">
        <v>19</v>
      </c>
    </row>
    <row r="6" spans="1:15" ht="15.75">
      <c r="A6" s="4"/>
      <c r="B6" s="10"/>
    </row>
    <row r="7" spans="1:15" ht="18">
      <c r="A7" s="4"/>
      <c r="B7" s="7" t="s">
        <v>18</v>
      </c>
    </row>
    <row r="8" spans="1:15" ht="6.95" customHeight="1">
      <c r="A8" s="4"/>
      <c r="B8" s="7"/>
    </row>
    <row r="9" spans="1:15" s="8" customFormat="1" ht="40.5" customHeight="1">
      <c r="A9" s="9"/>
      <c r="B9" s="64" t="s">
        <v>131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1:15" ht="12" customHeight="1">
      <c r="A10" s="4"/>
      <c r="B10" s="7"/>
    </row>
    <row r="11" spans="1:15" ht="21.75" customHeight="1">
      <c r="B11" s="7" t="s">
        <v>17</v>
      </c>
    </row>
    <row r="12" spans="1:15" ht="6.95" customHeight="1">
      <c r="A12" s="4"/>
      <c r="B12" s="7"/>
    </row>
    <row r="13" spans="1:15" ht="83.25" customHeight="1">
      <c r="B13" s="64" t="s">
        <v>16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spans="1:15" ht="12" customHeight="1">
      <c r="A14" s="4"/>
      <c r="B14" s="7"/>
    </row>
    <row r="15" spans="1:15" ht="18">
      <c r="B15" s="7" t="s">
        <v>15</v>
      </c>
    </row>
    <row r="16" spans="1:15" ht="12" customHeight="1">
      <c r="A16" s="4"/>
      <c r="B16" s="7"/>
    </row>
    <row r="17" spans="1:15" ht="15.75">
      <c r="B17" s="3" t="s">
        <v>14</v>
      </c>
      <c r="E17" s="2" t="s">
        <v>13</v>
      </c>
    </row>
    <row r="18" spans="1:15" ht="12" customHeight="1">
      <c r="A18" s="4"/>
      <c r="B18" s="7"/>
    </row>
    <row r="19" spans="1:15" ht="15.75">
      <c r="B19" s="3" t="s">
        <v>12</v>
      </c>
      <c r="E19" s="2" t="s">
        <v>132</v>
      </c>
    </row>
    <row r="20" spans="1:15" ht="12" customHeight="1">
      <c r="A20" s="4"/>
      <c r="B20" s="7"/>
    </row>
    <row r="21" spans="1:15" ht="15.75">
      <c r="B21" s="3" t="s">
        <v>11</v>
      </c>
      <c r="E21" s="2" t="s">
        <v>133</v>
      </c>
    </row>
    <row r="22" spans="1:15" ht="12" customHeight="1">
      <c r="A22" s="4"/>
      <c r="B22" s="7"/>
    </row>
    <row r="23" spans="1:15" ht="28.5" customHeight="1">
      <c r="B23" s="6" t="s">
        <v>10</v>
      </c>
      <c r="C23" s="5"/>
      <c r="E23" s="64" t="s">
        <v>134</v>
      </c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spans="1:15" ht="12" customHeight="1">
      <c r="A24" s="4"/>
      <c r="B24" s="7"/>
    </row>
    <row r="25" spans="1:15" ht="15.75">
      <c r="B25" s="3" t="s">
        <v>9</v>
      </c>
      <c r="E25" s="2" t="s">
        <v>8</v>
      </c>
    </row>
    <row r="26" spans="1:15" ht="12" customHeight="1">
      <c r="A26" s="4"/>
      <c r="B26" s="7"/>
    </row>
    <row r="27" spans="1:15" ht="15.75">
      <c r="B27" s="3" t="s">
        <v>7</v>
      </c>
      <c r="E27" s="2" t="s">
        <v>6</v>
      </c>
    </row>
    <row r="28" spans="1:15" ht="12" customHeight="1">
      <c r="A28" s="4"/>
      <c r="B28" s="7"/>
    </row>
    <row r="29" spans="1:15" ht="15.75">
      <c r="B29" s="3" t="s">
        <v>5</v>
      </c>
      <c r="E29" s="2" t="s">
        <v>4</v>
      </c>
    </row>
    <row r="30" spans="1:15" ht="12" customHeight="1">
      <c r="A30" s="4"/>
      <c r="B30" s="7"/>
    </row>
    <row r="31" spans="1:15" ht="15.75">
      <c r="A31" s="4"/>
      <c r="B31" s="3" t="s">
        <v>3</v>
      </c>
      <c r="E31" s="2" t="s">
        <v>2</v>
      </c>
    </row>
    <row r="32" spans="1:15" ht="12" customHeight="1">
      <c r="A32" s="4"/>
      <c r="B32" s="7"/>
    </row>
    <row r="33" spans="1:5" ht="15.75">
      <c r="A33" s="4"/>
      <c r="B33" s="3" t="s">
        <v>1</v>
      </c>
      <c r="E33" s="2" t="s">
        <v>0</v>
      </c>
    </row>
  </sheetData>
  <mergeCells count="3">
    <mergeCell ref="B9:O9"/>
    <mergeCell ref="B13:O13"/>
    <mergeCell ref="E23:O23"/>
  </mergeCells>
  <pageMargins left="0.7" right="0.7" top="0.75" bottom="0.75" header="0.3" footer="0.3"/>
  <pageSetup paperSize="9" scale="7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90B82-00D2-49A5-82DE-9EBDDCF2B814}">
  <dimension ref="A1:S59"/>
  <sheetViews>
    <sheetView showGridLines="0" topLeftCell="A3" zoomScale="90" zoomScaleNormal="90" workbookViewId="0">
      <selection activeCell="O12" sqref="O12"/>
    </sheetView>
  </sheetViews>
  <sheetFormatPr defaultRowHeight="15"/>
  <cols>
    <col min="1" max="1" width="1.7109375" customWidth="1"/>
    <col min="2" max="2" width="8.7109375" customWidth="1"/>
    <col min="3" max="3" width="10.7109375" customWidth="1"/>
    <col min="4" max="4" width="11.28515625" customWidth="1"/>
    <col min="5" max="6" width="17.7109375" customWidth="1"/>
    <col min="7" max="10" width="10.7109375" customWidth="1"/>
    <col min="11" max="11" width="16.7109375" customWidth="1"/>
    <col min="12" max="16" width="11.28515625" customWidth="1"/>
    <col min="17" max="17" width="13.5703125" customWidth="1"/>
    <col min="18" max="18" width="85.28515625" customWidth="1"/>
    <col min="19" max="19" width="30.7109375" customWidth="1"/>
  </cols>
  <sheetData>
    <row r="1" spans="1:19" s="1" customFormat="1" ht="15.75">
      <c r="A1" s="4"/>
      <c r="B1" s="10"/>
    </row>
    <row r="2" spans="1:19" s="1" customFormat="1" ht="15.75">
      <c r="A2" s="4"/>
      <c r="B2" s="10"/>
    </row>
    <row r="3" spans="1:19" s="1" customFormat="1" ht="15.75">
      <c r="A3" s="4"/>
      <c r="B3" s="10"/>
    </row>
    <row r="4" spans="1:19" s="1" customFormat="1" ht="15.75">
      <c r="A4" s="4"/>
      <c r="B4" s="10"/>
    </row>
    <row r="5" spans="1:19" s="1" customFormat="1" ht="20.25">
      <c r="A5" s="4"/>
      <c r="B5" s="11" t="s">
        <v>19</v>
      </c>
    </row>
    <row r="6" spans="1:19" s="1" customFormat="1" ht="15.75">
      <c r="A6" s="4"/>
      <c r="B6" s="10"/>
    </row>
    <row r="7" spans="1:19" s="1" customFormat="1" ht="18">
      <c r="A7" s="4"/>
      <c r="B7" s="7" t="s">
        <v>135</v>
      </c>
    </row>
    <row r="8" spans="1:19" s="1" customFormat="1" ht="6.95" customHeight="1">
      <c r="A8" s="4"/>
      <c r="B8" s="7"/>
    </row>
    <row r="9" spans="1:19" ht="24.95" customHeight="1">
      <c r="A9" s="4"/>
      <c r="B9" s="23"/>
      <c r="C9" s="23" t="s">
        <v>110</v>
      </c>
      <c r="D9" s="23" t="s">
        <v>109</v>
      </c>
      <c r="E9" s="23" t="s">
        <v>65</v>
      </c>
      <c r="F9" s="23" t="s">
        <v>108</v>
      </c>
      <c r="G9" s="23" t="s">
        <v>107</v>
      </c>
      <c r="H9" s="23" t="s">
        <v>106</v>
      </c>
      <c r="I9" s="23" t="s">
        <v>105</v>
      </c>
      <c r="J9" s="23" t="s">
        <v>104</v>
      </c>
      <c r="K9" s="24" t="s">
        <v>103</v>
      </c>
      <c r="L9" s="23" t="s">
        <v>102</v>
      </c>
      <c r="M9" s="23" t="s">
        <v>101</v>
      </c>
      <c r="N9" s="23" t="s">
        <v>40</v>
      </c>
      <c r="O9" s="23" t="s">
        <v>39</v>
      </c>
      <c r="P9" s="23" t="s">
        <v>100</v>
      </c>
      <c r="Q9" s="23" t="s">
        <v>41</v>
      </c>
      <c r="R9" s="23" t="s">
        <v>137</v>
      </c>
      <c r="S9" s="23" t="s">
        <v>138</v>
      </c>
    </row>
    <row r="10" spans="1:19" ht="39.950000000000003" customHeight="1">
      <c r="A10" s="4"/>
      <c r="B10" s="25">
        <v>1</v>
      </c>
      <c r="C10" s="25" t="s">
        <v>73</v>
      </c>
      <c r="D10" s="48" t="s">
        <v>197</v>
      </c>
      <c r="E10" s="48" t="s">
        <v>94</v>
      </c>
      <c r="F10" s="48" t="s">
        <v>30</v>
      </c>
      <c r="G10" s="48" t="s">
        <v>87</v>
      </c>
      <c r="H10" s="48" t="s">
        <v>66</v>
      </c>
      <c r="I10" s="49">
        <v>0.117019</v>
      </c>
      <c r="J10" s="49">
        <v>0.11261073355286594</v>
      </c>
      <c r="K10" s="47">
        <v>7497916.6621000003</v>
      </c>
      <c r="L10" s="49">
        <f>K10/SUM($K$10:$K$43)</f>
        <v>7.1063949204040064E-2</v>
      </c>
      <c r="M10" s="49">
        <f>K10/SUM($K$10:$K$41)</f>
        <v>8.6034004210240475E-2</v>
      </c>
      <c r="N10" s="50">
        <v>1.3616871142020524</v>
      </c>
      <c r="O10" s="53">
        <v>0.71</v>
      </c>
      <c r="P10" s="53" t="s">
        <v>38</v>
      </c>
      <c r="Q10" s="56">
        <v>46619</v>
      </c>
      <c r="R10" s="53" t="s">
        <v>153</v>
      </c>
      <c r="S10" s="53" t="s">
        <v>140</v>
      </c>
    </row>
    <row r="11" spans="1:19" ht="39.950000000000003" customHeight="1">
      <c r="B11" s="25">
        <v>2</v>
      </c>
      <c r="C11" s="25" t="s">
        <v>73</v>
      </c>
      <c r="D11" s="48" t="s">
        <v>64</v>
      </c>
      <c r="E11" s="48" t="s">
        <v>76</v>
      </c>
      <c r="F11" s="48" t="s">
        <v>34</v>
      </c>
      <c r="G11" s="48" t="s">
        <v>71</v>
      </c>
      <c r="H11" s="48" t="s">
        <v>66</v>
      </c>
      <c r="I11" s="49">
        <v>9.8500000000000004E-2</v>
      </c>
      <c r="J11" s="49">
        <v>0.11743996138961534</v>
      </c>
      <c r="K11" s="47">
        <v>7480963.8267000001</v>
      </c>
      <c r="L11" s="49">
        <f>K11/SUM($K$10:$K$43)</f>
        <v>7.0903273180549481E-2</v>
      </c>
      <c r="M11" s="49">
        <f>K11/SUM($K$10:$K$41)</f>
        <v>8.5839480800884438E-2</v>
      </c>
      <c r="N11" s="50">
        <v>3.5302526251369453</v>
      </c>
      <c r="O11" s="53">
        <v>0.43</v>
      </c>
      <c r="P11" s="53" t="s">
        <v>31</v>
      </c>
      <c r="Q11" s="56">
        <v>48745</v>
      </c>
      <c r="R11" s="53" t="s">
        <v>139</v>
      </c>
      <c r="S11" s="53" t="s">
        <v>140</v>
      </c>
    </row>
    <row r="12" spans="1:19" ht="39.950000000000003" customHeight="1">
      <c r="A12" s="4"/>
      <c r="B12" s="25">
        <v>3</v>
      </c>
      <c r="C12" s="25" t="s">
        <v>73</v>
      </c>
      <c r="D12" s="48" t="s">
        <v>192</v>
      </c>
      <c r="E12" s="48" t="s">
        <v>191</v>
      </c>
      <c r="F12" s="48" t="s">
        <v>30</v>
      </c>
      <c r="G12" s="48" t="s">
        <v>74</v>
      </c>
      <c r="H12" s="48" t="s">
        <v>85</v>
      </c>
      <c r="I12" s="49">
        <v>0.04</v>
      </c>
      <c r="J12" s="49">
        <v>0.04</v>
      </c>
      <c r="K12" s="47">
        <v>7185197.9223999996</v>
      </c>
      <c r="L12" s="49">
        <f>K12/SUM($K$10:$K$43)</f>
        <v>6.8100055413979177E-2</v>
      </c>
      <c r="M12" s="49">
        <f>K12/SUM($K$10:$K$41)</f>
        <v>8.2445748087847714E-2</v>
      </c>
      <c r="N12" s="50">
        <v>2.0941628034336888</v>
      </c>
      <c r="O12" s="53">
        <v>0.67567567567567566</v>
      </c>
      <c r="P12" s="50" t="s">
        <v>27</v>
      </c>
      <c r="Q12" s="56">
        <v>47018</v>
      </c>
      <c r="R12" s="53" t="s">
        <v>193</v>
      </c>
      <c r="S12" s="53" t="s">
        <v>140</v>
      </c>
    </row>
    <row r="13" spans="1:19" ht="39.950000000000003" customHeight="1">
      <c r="B13" s="25">
        <v>4</v>
      </c>
      <c r="C13" s="25" t="s">
        <v>73</v>
      </c>
      <c r="D13" s="48" t="s">
        <v>62</v>
      </c>
      <c r="E13" s="48" t="s">
        <v>98</v>
      </c>
      <c r="F13" s="48" t="s">
        <v>32</v>
      </c>
      <c r="G13" s="48" t="s">
        <v>74</v>
      </c>
      <c r="H13" s="48" t="s">
        <v>66</v>
      </c>
      <c r="I13" s="49">
        <v>9.5399999999999999E-2</v>
      </c>
      <c r="J13" s="49">
        <v>9.4309217748478849E-2</v>
      </c>
      <c r="K13" s="47">
        <v>6611646.2182999998</v>
      </c>
      <c r="L13" s="49">
        <f>K13/SUM($K$10:$K$43)</f>
        <v>6.266403218207553E-2</v>
      </c>
      <c r="M13" s="49">
        <f>K13/SUM($K$10:$K$41)</f>
        <v>7.5864593355259705E-2</v>
      </c>
      <c r="N13" s="50">
        <v>3.2409218387443484</v>
      </c>
      <c r="O13" s="53" t="s">
        <v>36</v>
      </c>
      <c r="P13" s="53" t="s">
        <v>26</v>
      </c>
      <c r="Q13" s="56">
        <v>48788</v>
      </c>
      <c r="R13" s="53" t="s">
        <v>144</v>
      </c>
      <c r="S13" s="53" t="s">
        <v>145</v>
      </c>
    </row>
    <row r="14" spans="1:19" ht="39.950000000000003" customHeight="1">
      <c r="A14" s="4"/>
      <c r="B14" s="25">
        <v>5</v>
      </c>
      <c r="C14" s="25" t="s">
        <v>73</v>
      </c>
      <c r="D14" s="48" t="s">
        <v>194</v>
      </c>
      <c r="E14" s="48" t="s">
        <v>195</v>
      </c>
      <c r="F14" s="48" t="s">
        <v>30</v>
      </c>
      <c r="G14" s="48" t="s">
        <v>74</v>
      </c>
      <c r="H14" s="48" t="s">
        <v>85</v>
      </c>
      <c r="I14" s="49">
        <v>4.4999999999999998E-2</v>
      </c>
      <c r="J14" s="49">
        <v>2.25000006E-2</v>
      </c>
      <c r="K14" s="47">
        <v>4760435.1517000003</v>
      </c>
      <c r="L14" s="49">
        <f>K14/SUM($K$10:$K$43)</f>
        <v>4.5118575873152822E-2</v>
      </c>
      <c r="M14" s="49">
        <f>K14/SUM($K$10:$K$41)</f>
        <v>5.4623079495421611E-2</v>
      </c>
      <c r="N14" s="50">
        <v>2.748524850420631</v>
      </c>
      <c r="O14" s="53">
        <v>0.49504950495049505</v>
      </c>
      <c r="P14" s="50" t="s">
        <v>20</v>
      </c>
      <c r="Q14" s="56">
        <v>47423</v>
      </c>
      <c r="R14" s="53" t="s">
        <v>196</v>
      </c>
      <c r="S14" s="53" t="s">
        <v>140</v>
      </c>
    </row>
    <row r="15" spans="1:19" ht="39.950000000000003" customHeight="1">
      <c r="A15" s="4"/>
      <c r="B15" s="25">
        <v>6</v>
      </c>
      <c r="C15" s="25" t="s">
        <v>73</v>
      </c>
      <c r="D15" s="48" t="s">
        <v>61</v>
      </c>
      <c r="E15" s="48" t="s">
        <v>72</v>
      </c>
      <c r="F15" s="48" t="s">
        <v>37</v>
      </c>
      <c r="G15" s="48" t="s">
        <v>71</v>
      </c>
      <c r="H15" s="48" t="s">
        <v>66</v>
      </c>
      <c r="I15" s="49">
        <v>7.4999999999999997E-2</v>
      </c>
      <c r="J15" s="49">
        <v>8.9641781722379257E-2</v>
      </c>
      <c r="K15" s="47">
        <v>4666402.0495999996</v>
      </c>
      <c r="L15" s="49">
        <f>K15/SUM($K$10:$K$43)</f>
        <v>4.4227346496743453E-2</v>
      </c>
      <c r="M15" s="49">
        <f>K15/SUM($K$10:$K$41)</f>
        <v>5.3544107206643515E-2</v>
      </c>
      <c r="N15" s="50">
        <v>2.7539356378032398</v>
      </c>
      <c r="O15" s="53">
        <v>0.27</v>
      </c>
      <c r="P15" s="53" t="s">
        <v>38</v>
      </c>
      <c r="Q15" s="56">
        <v>48197</v>
      </c>
      <c r="R15" s="53" t="s">
        <v>146</v>
      </c>
      <c r="S15" s="53" t="s">
        <v>142</v>
      </c>
    </row>
    <row r="16" spans="1:19" ht="39.950000000000003" customHeight="1">
      <c r="B16" s="25">
        <v>7</v>
      </c>
      <c r="C16" s="25" t="s">
        <v>73</v>
      </c>
      <c r="D16" s="48" t="s">
        <v>59</v>
      </c>
      <c r="E16" s="48" t="s">
        <v>97</v>
      </c>
      <c r="F16" s="48" t="s">
        <v>37</v>
      </c>
      <c r="G16" s="48" t="s">
        <v>80</v>
      </c>
      <c r="H16" s="48" t="s">
        <v>66</v>
      </c>
      <c r="I16" s="49">
        <v>8.6999999999999994E-2</v>
      </c>
      <c r="J16" s="49">
        <v>0.10782891381265795</v>
      </c>
      <c r="K16" s="47">
        <v>4235580.0395</v>
      </c>
      <c r="L16" s="49">
        <f>K16/SUM($K$10:$K$43)</f>
        <v>4.014409046423989E-2</v>
      </c>
      <c r="M16" s="49">
        <f>K16/SUM($K$10:$K$41)</f>
        <v>4.8600688347620553E-2</v>
      </c>
      <c r="N16" s="50">
        <v>5.5785009425871612</v>
      </c>
      <c r="O16" s="53">
        <v>0.38</v>
      </c>
      <c r="P16" s="53" t="s">
        <v>38</v>
      </c>
      <c r="Q16" s="56">
        <v>50789</v>
      </c>
      <c r="R16" s="53" t="s">
        <v>149</v>
      </c>
      <c r="S16" s="53" t="s">
        <v>150</v>
      </c>
    </row>
    <row r="17" spans="1:19" ht="39.950000000000003" customHeight="1">
      <c r="B17" s="25">
        <v>8</v>
      </c>
      <c r="C17" s="25" t="s">
        <v>73</v>
      </c>
      <c r="D17" s="48" t="s">
        <v>174</v>
      </c>
      <c r="E17" s="48" t="s">
        <v>175</v>
      </c>
      <c r="F17" s="48" t="s">
        <v>30</v>
      </c>
      <c r="G17" s="48" t="s">
        <v>71</v>
      </c>
      <c r="H17" s="48" t="s">
        <v>66</v>
      </c>
      <c r="I17" s="49">
        <v>0.105</v>
      </c>
      <c r="J17" s="49">
        <v>0.14164027212212277</v>
      </c>
      <c r="K17" s="47">
        <v>4167481.0748999999</v>
      </c>
      <c r="L17" s="49">
        <f>K17/SUM($K$10:$K$43)</f>
        <v>3.9498660329540754E-2</v>
      </c>
      <c r="M17" s="49">
        <f>K17/SUM($K$10:$K$41)</f>
        <v>4.7819294412325936E-2</v>
      </c>
      <c r="N17" s="50">
        <v>0.8032882513899654</v>
      </c>
      <c r="O17" s="53">
        <v>0.47</v>
      </c>
      <c r="P17" s="53" t="s">
        <v>33</v>
      </c>
      <c r="Q17" s="56">
        <v>46384</v>
      </c>
      <c r="R17" s="53" t="s">
        <v>177</v>
      </c>
      <c r="S17" s="53" t="s">
        <v>140</v>
      </c>
    </row>
    <row r="18" spans="1:19" ht="39.950000000000003" customHeight="1">
      <c r="A18" s="4"/>
      <c r="B18" s="25">
        <v>9</v>
      </c>
      <c r="C18" s="25" t="s">
        <v>73</v>
      </c>
      <c r="D18" s="48" t="s">
        <v>188</v>
      </c>
      <c r="E18" s="48" t="s">
        <v>189</v>
      </c>
      <c r="F18" s="48" t="s">
        <v>30</v>
      </c>
      <c r="G18" s="48" t="s">
        <v>74</v>
      </c>
      <c r="H18" s="48" t="s">
        <v>85</v>
      </c>
      <c r="I18" s="49">
        <v>4.8000000000000001E-2</v>
      </c>
      <c r="J18" s="49">
        <v>4.0000001039999997E-2</v>
      </c>
      <c r="K18" s="47">
        <v>4105799.8136999998</v>
      </c>
      <c r="L18" s="49">
        <f>K18/SUM($K$10:$K$43)</f>
        <v>3.8914056070745183E-2</v>
      </c>
      <c r="M18" s="49">
        <f>K18/SUM($K$10:$K$41)</f>
        <v>4.7111539695259309E-2</v>
      </c>
      <c r="N18" s="50">
        <v>3.3128013200318889</v>
      </c>
      <c r="O18" s="53">
        <v>0.66225165562913912</v>
      </c>
      <c r="P18" s="50" t="s">
        <v>20</v>
      </c>
      <c r="Q18" s="56">
        <v>47689</v>
      </c>
      <c r="R18" s="53" t="s">
        <v>190</v>
      </c>
      <c r="S18" s="53" t="s">
        <v>140</v>
      </c>
    </row>
    <row r="19" spans="1:19" ht="39.950000000000003" customHeight="1">
      <c r="B19" s="25">
        <v>10</v>
      </c>
      <c r="C19" s="25" t="s">
        <v>73</v>
      </c>
      <c r="D19" s="48" t="s">
        <v>63</v>
      </c>
      <c r="E19" s="48" t="s">
        <v>99</v>
      </c>
      <c r="F19" s="48" t="s">
        <v>37</v>
      </c>
      <c r="G19" s="48" t="s">
        <v>92</v>
      </c>
      <c r="H19" s="48" t="s">
        <v>66</v>
      </c>
      <c r="I19" s="49">
        <v>8.2500000000000004E-2</v>
      </c>
      <c r="J19" s="49">
        <v>9.6963079920169157E-2</v>
      </c>
      <c r="K19" s="47">
        <v>3851745.7850000001</v>
      </c>
      <c r="L19" s="49">
        <f>K19/SUM($K$10:$K$43)</f>
        <v>3.6506176201677398E-2</v>
      </c>
      <c r="M19" s="49">
        <f>K19/SUM($K$10:$K$41)</f>
        <v>4.4196425222823632E-2</v>
      </c>
      <c r="N19" s="50">
        <v>3.4021085433921203</v>
      </c>
      <c r="O19" s="53">
        <v>0.56999999999999995</v>
      </c>
      <c r="P19" s="53" t="s">
        <v>33</v>
      </c>
      <c r="Q19" s="56">
        <v>48466</v>
      </c>
      <c r="R19" s="53" t="s">
        <v>141</v>
      </c>
      <c r="S19" s="53" t="s">
        <v>142</v>
      </c>
    </row>
    <row r="20" spans="1:19" ht="39.950000000000003" customHeight="1">
      <c r="B20" s="25">
        <v>11</v>
      </c>
      <c r="C20" s="25" t="s">
        <v>73</v>
      </c>
      <c r="D20" s="48" t="s">
        <v>56</v>
      </c>
      <c r="E20" s="48" t="s">
        <v>94</v>
      </c>
      <c r="F20" s="48" t="s">
        <v>30</v>
      </c>
      <c r="G20" s="48" t="s">
        <v>87</v>
      </c>
      <c r="H20" s="48" t="s">
        <v>66</v>
      </c>
      <c r="I20" s="49">
        <v>0.10340000000000001</v>
      </c>
      <c r="J20" s="49">
        <v>0.11250777196026741</v>
      </c>
      <c r="K20" s="47">
        <v>3178221.0880999998</v>
      </c>
      <c r="L20" s="49">
        <f>K20/SUM($K$10:$K$43)</f>
        <v>3.0122626343074051E-2</v>
      </c>
      <c r="M20" s="49">
        <f>K20/SUM($K$10:$K$41)</f>
        <v>3.6468141591492073E-2</v>
      </c>
      <c r="N20" s="50">
        <v>2.6550262655514376</v>
      </c>
      <c r="O20" s="53">
        <v>0.71</v>
      </c>
      <c r="P20" s="53" t="s">
        <v>38</v>
      </c>
      <c r="Q20" s="56">
        <v>46619</v>
      </c>
      <c r="R20" s="53" t="s">
        <v>153</v>
      </c>
      <c r="S20" s="53" t="s">
        <v>140</v>
      </c>
    </row>
    <row r="21" spans="1:19" ht="39.950000000000003" customHeight="1">
      <c r="A21" s="4"/>
      <c r="B21" s="25">
        <v>12</v>
      </c>
      <c r="C21" s="25" t="s">
        <v>73</v>
      </c>
      <c r="D21" s="48" t="s">
        <v>57</v>
      </c>
      <c r="E21" s="48" t="s">
        <v>95</v>
      </c>
      <c r="F21" s="48" t="s">
        <v>32</v>
      </c>
      <c r="G21" s="48" t="s">
        <v>80</v>
      </c>
      <c r="H21" s="48" t="s">
        <v>66</v>
      </c>
      <c r="I21" s="49">
        <v>0.11</v>
      </c>
      <c r="J21" s="49">
        <v>0.11660583772476452</v>
      </c>
      <c r="K21" s="47">
        <v>2845733.3898999998</v>
      </c>
      <c r="L21" s="49">
        <f>K21/SUM($K$10:$K$43)</f>
        <v>2.6971365804892056E-2</v>
      </c>
      <c r="M21" s="49">
        <f>K21/SUM($K$10:$K$41)</f>
        <v>3.2653048770924467E-2</v>
      </c>
      <c r="N21" s="50">
        <v>3.0236852885806864</v>
      </c>
      <c r="O21" s="53" t="s">
        <v>36</v>
      </c>
      <c r="P21" s="53" t="s">
        <v>25</v>
      </c>
      <c r="Q21" s="56">
        <v>48542</v>
      </c>
      <c r="R21" s="53" t="s">
        <v>152</v>
      </c>
      <c r="S21" s="53" t="s">
        <v>140</v>
      </c>
    </row>
    <row r="22" spans="1:19" ht="39.950000000000003" customHeight="1">
      <c r="B22" s="25">
        <v>13</v>
      </c>
      <c r="C22" s="25" t="s">
        <v>73</v>
      </c>
      <c r="D22" s="48" t="s">
        <v>55</v>
      </c>
      <c r="E22" s="48" t="s">
        <v>93</v>
      </c>
      <c r="F22" s="48" t="s">
        <v>37</v>
      </c>
      <c r="G22" s="48" t="s">
        <v>92</v>
      </c>
      <c r="H22" s="48" t="s">
        <v>66</v>
      </c>
      <c r="I22" s="49">
        <v>5.7000000000000002E-2</v>
      </c>
      <c r="J22" s="49">
        <v>7.3376721458123753E-2</v>
      </c>
      <c r="K22" s="47">
        <v>2498278.2174999998</v>
      </c>
      <c r="L22" s="49">
        <f>K22/SUM($K$10:$K$43)</f>
        <v>2.3678246151145593E-2</v>
      </c>
      <c r="M22" s="49">
        <f>K22/SUM($K$10:$K$41)</f>
        <v>2.8666213345527901E-2</v>
      </c>
      <c r="N22" s="50">
        <v>6.6645200073990418</v>
      </c>
      <c r="O22" s="53">
        <v>0.60499999999999998</v>
      </c>
      <c r="P22" s="53" t="s">
        <v>23</v>
      </c>
      <c r="Q22" s="56">
        <v>51702</v>
      </c>
      <c r="R22" s="53" t="s">
        <v>155</v>
      </c>
      <c r="S22" s="53" t="s">
        <v>143</v>
      </c>
    </row>
    <row r="23" spans="1:19" ht="39.950000000000003" customHeight="1">
      <c r="A23" s="4"/>
      <c r="B23" s="25">
        <v>14</v>
      </c>
      <c r="C23" s="25" t="s">
        <v>73</v>
      </c>
      <c r="D23" s="48" t="s">
        <v>54</v>
      </c>
      <c r="E23" s="48" t="s">
        <v>91</v>
      </c>
      <c r="F23" s="48" t="s">
        <v>37</v>
      </c>
      <c r="G23" s="48" t="s">
        <v>79</v>
      </c>
      <c r="H23" s="48" t="s">
        <v>66</v>
      </c>
      <c r="I23" s="49">
        <v>5.9700000000000003E-2</v>
      </c>
      <c r="J23" s="49">
        <v>7.7000163325989968E-2</v>
      </c>
      <c r="K23" s="47">
        <v>2457752.4197999998</v>
      </c>
      <c r="L23" s="49">
        <f>K23/SUM($K$10:$K$43)</f>
        <v>2.3294149693557146E-2</v>
      </c>
      <c r="M23" s="49">
        <f>K23/SUM($K$10:$K$41)</f>
        <v>2.8201204622829105E-2</v>
      </c>
      <c r="N23" s="50">
        <v>4.8962372956039735</v>
      </c>
      <c r="O23" s="53">
        <v>0.76986912663199547</v>
      </c>
      <c r="P23" s="53" t="s">
        <v>22</v>
      </c>
      <c r="Q23" s="56">
        <v>50019</v>
      </c>
      <c r="R23" s="53" t="s">
        <v>156</v>
      </c>
      <c r="S23" s="53" t="s">
        <v>154</v>
      </c>
    </row>
    <row r="24" spans="1:19" ht="39.950000000000003" customHeight="1">
      <c r="B24" s="25">
        <v>15</v>
      </c>
      <c r="C24" s="25" t="s">
        <v>73</v>
      </c>
      <c r="D24" s="48" t="s">
        <v>52</v>
      </c>
      <c r="E24" s="48" t="s">
        <v>89</v>
      </c>
      <c r="F24" s="48" t="s">
        <v>21</v>
      </c>
      <c r="G24" s="48" t="s">
        <v>71</v>
      </c>
      <c r="H24" s="48" t="s">
        <v>66</v>
      </c>
      <c r="I24" s="49">
        <v>7.5399999999999995E-2</v>
      </c>
      <c r="J24" s="49">
        <v>0.10168896830785601</v>
      </c>
      <c r="K24" s="47">
        <v>2434954.9213999999</v>
      </c>
      <c r="L24" s="49">
        <f>K24/SUM($K$10:$K$43)</f>
        <v>2.3078078971343622E-2</v>
      </c>
      <c r="M24" s="49">
        <f>K24/SUM($K$10:$K$41)</f>
        <v>2.793961728307609E-2</v>
      </c>
      <c r="N24" s="50">
        <v>6.1250830245541001</v>
      </c>
      <c r="O24" s="53">
        <v>0.71</v>
      </c>
      <c r="P24" s="53" t="s">
        <v>36</v>
      </c>
      <c r="Q24" s="56">
        <v>51454</v>
      </c>
      <c r="R24" s="53" t="s">
        <v>158</v>
      </c>
      <c r="S24" s="53" t="s">
        <v>159</v>
      </c>
    </row>
    <row r="25" spans="1:19" ht="39.950000000000003" customHeight="1">
      <c r="A25" s="4"/>
      <c r="B25" s="25">
        <v>16</v>
      </c>
      <c r="C25" s="25" t="s">
        <v>73</v>
      </c>
      <c r="D25" s="48" t="s">
        <v>179</v>
      </c>
      <c r="E25" s="48" t="s">
        <v>180</v>
      </c>
      <c r="F25" s="48" t="s">
        <v>34</v>
      </c>
      <c r="G25" s="48" t="s">
        <v>74</v>
      </c>
      <c r="H25" s="48" t="s">
        <v>183</v>
      </c>
      <c r="I25" s="49">
        <v>0.18779999999999999</v>
      </c>
      <c r="J25" s="49">
        <v>0.17091580397108497</v>
      </c>
      <c r="K25" s="47">
        <v>1905426.7197</v>
      </c>
      <c r="L25" s="49">
        <f>K25/SUM($K$10:$K$43)</f>
        <v>1.8059302833442929E-2</v>
      </c>
      <c r="M25" s="49">
        <f>K25/SUM($K$10:$K$41)</f>
        <v>2.1863605293668455E-2</v>
      </c>
      <c r="N25" s="50">
        <v>1.8364031743309848</v>
      </c>
      <c r="O25" s="53">
        <v>0.75</v>
      </c>
      <c r="P25" s="53" t="s">
        <v>27</v>
      </c>
      <c r="Q25" s="56">
        <v>46840</v>
      </c>
      <c r="R25" s="53" t="s">
        <v>186</v>
      </c>
      <c r="S25" s="53" t="s">
        <v>148</v>
      </c>
    </row>
    <row r="26" spans="1:19" ht="39.950000000000003" customHeight="1">
      <c r="B26" s="25">
        <v>17</v>
      </c>
      <c r="C26" s="25" t="s">
        <v>73</v>
      </c>
      <c r="D26" s="48" t="s">
        <v>50</v>
      </c>
      <c r="E26" s="48" t="s">
        <v>86</v>
      </c>
      <c r="F26" s="48" t="s">
        <v>28</v>
      </c>
      <c r="G26" s="48" t="s">
        <v>71</v>
      </c>
      <c r="H26" s="48" t="s">
        <v>85</v>
      </c>
      <c r="I26" s="49">
        <v>4.3900000000000002E-2</v>
      </c>
      <c r="J26" s="49">
        <v>3.7499999999999999E-2</v>
      </c>
      <c r="K26" s="47">
        <v>1803460.4055999999</v>
      </c>
      <c r="L26" s="49">
        <f>K26/SUM($K$10:$K$43)</f>
        <v>1.7092883854374668E-2</v>
      </c>
      <c r="M26" s="49">
        <f>K26/SUM($K$10:$K$41)</f>
        <v>2.0693604253122735E-2</v>
      </c>
      <c r="N26" s="50">
        <v>1.8717451776687717</v>
      </c>
      <c r="O26" s="53">
        <v>0.54207428997788365</v>
      </c>
      <c r="P26" s="53" t="s">
        <v>38</v>
      </c>
      <c r="Q26" s="56">
        <v>47597</v>
      </c>
      <c r="R26" s="53" t="s">
        <v>162</v>
      </c>
      <c r="S26" s="53" t="s">
        <v>163</v>
      </c>
    </row>
    <row r="27" spans="1:19" ht="39.950000000000003" customHeight="1">
      <c r="A27" s="4"/>
      <c r="B27" s="25">
        <v>18</v>
      </c>
      <c r="C27" s="25" t="s">
        <v>73</v>
      </c>
      <c r="D27" s="48" t="s">
        <v>48</v>
      </c>
      <c r="E27" s="48" t="s">
        <v>83</v>
      </c>
      <c r="F27" s="48" t="s">
        <v>34</v>
      </c>
      <c r="G27" s="48" t="s">
        <v>80</v>
      </c>
      <c r="H27" s="48" t="s">
        <v>66</v>
      </c>
      <c r="I27" s="49">
        <v>7.4999999999999997E-2</v>
      </c>
      <c r="J27" s="49">
        <v>0.10177725891738748</v>
      </c>
      <c r="K27" s="47">
        <v>1727942.1961999999</v>
      </c>
      <c r="L27" s="49">
        <f>K27/SUM($K$10:$K$43)</f>
        <v>1.6377135408688612E-2</v>
      </c>
      <c r="M27" s="49">
        <f>K27/SUM($K$10:$K$41)</f>
        <v>1.9827079025080293E-2</v>
      </c>
      <c r="N27" s="50">
        <v>3.1442099976160551</v>
      </c>
      <c r="O27" s="53">
        <v>0.55100000000000005</v>
      </c>
      <c r="P27" s="53" t="s">
        <v>38</v>
      </c>
      <c r="Q27" s="56">
        <v>48534</v>
      </c>
      <c r="R27" s="53" t="s">
        <v>166</v>
      </c>
      <c r="S27" s="53" t="s">
        <v>167</v>
      </c>
    </row>
    <row r="28" spans="1:19" ht="39.950000000000003" customHeight="1">
      <c r="B28" s="25">
        <v>19</v>
      </c>
      <c r="C28" s="25" t="s">
        <v>73</v>
      </c>
      <c r="D28" s="48" t="s">
        <v>53</v>
      </c>
      <c r="E28" s="48" t="s">
        <v>90</v>
      </c>
      <c r="F28" s="48" t="s">
        <v>30</v>
      </c>
      <c r="G28" s="48" t="s">
        <v>71</v>
      </c>
      <c r="H28" s="48" t="s">
        <v>85</v>
      </c>
      <c r="I28" s="49">
        <v>6.8000000000000005E-2</v>
      </c>
      <c r="J28" s="49">
        <v>6.8000000000000005E-2</v>
      </c>
      <c r="K28" s="47">
        <v>1574996.5020999999</v>
      </c>
      <c r="L28" s="49">
        <f>K28/SUM($K$10:$K$43)</f>
        <v>1.4927542738308769E-2</v>
      </c>
      <c r="M28" s="49">
        <f>K28/SUM($K$10:$K$41)</f>
        <v>1.8072120803598522E-2</v>
      </c>
      <c r="N28" s="50">
        <v>0.40343492963596522</v>
      </c>
      <c r="O28" s="53">
        <v>0.47458892159751703</v>
      </c>
      <c r="P28" s="53" t="s">
        <v>29</v>
      </c>
      <c r="Q28" s="56">
        <v>46225</v>
      </c>
      <c r="R28" s="53" t="s">
        <v>157</v>
      </c>
      <c r="S28" s="53" t="s">
        <v>140</v>
      </c>
    </row>
    <row r="29" spans="1:19" ht="39.950000000000003" customHeight="1">
      <c r="A29" s="4"/>
      <c r="B29" s="25">
        <v>20</v>
      </c>
      <c r="C29" s="25" t="s">
        <v>73</v>
      </c>
      <c r="D29" s="48" t="s">
        <v>58</v>
      </c>
      <c r="E29" s="48" t="s">
        <v>96</v>
      </c>
      <c r="F29" s="48" t="s">
        <v>28</v>
      </c>
      <c r="G29" s="48" t="s">
        <v>71</v>
      </c>
      <c r="H29" s="48" t="s">
        <v>66</v>
      </c>
      <c r="I29" s="49">
        <v>9.5000000000000001E-2</v>
      </c>
      <c r="J29" s="49">
        <v>0.11717066955322371</v>
      </c>
      <c r="K29" s="47">
        <v>1494242.7289</v>
      </c>
      <c r="L29" s="49">
        <f>K29/SUM($K$10:$K$43)</f>
        <v>1.4162172530111218E-2</v>
      </c>
      <c r="M29" s="49">
        <f>K29/SUM($K$10:$K$41)</f>
        <v>1.7145520685648459E-2</v>
      </c>
      <c r="N29" s="50">
        <v>2.9383669523469531</v>
      </c>
      <c r="O29" s="53">
        <v>0.43103448275862066</v>
      </c>
      <c r="P29" s="53" t="s">
        <v>36</v>
      </c>
      <c r="Q29" s="56">
        <v>48689</v>
      </c>
      <c r="R29" s="53" t="s">
        <v>151</v>
      </c>
      <c r="S29" s="53" t="s">
        <v>145</v>
      </c>
    </row>
    <row r="30" spans="1:19" ht="39.950000000000003" customHeight="1">
      <c r="A30" s="4"/>
      <c r="B30" s="25">
        <v>21</v>
      </c>
      <c r="C30" s="25" t="s">
        <v>73</v>
      </c>
      <c r="D30" s="48" t="s">
        <v>47</v>
      </c>
      <c r="E30" s="48" t="s">
        <v>82</v>
      </c>
      <c r="F30" s="48" t="s">
        <v>30</v>
      </c>
      <c r="G30" s="48" t="s">
        <v>77</v>
      </c>
      <c r="H30" s="48" t="s">
        <v>66</v>
      </c>
      <c r="I30" s="49">
        <v>6.5000000000000002E-2</v>
      </c>
      <c r="J30" s="49">
        <v>8.5223818718425604E-2</v>
      </c>
      <c r="K30" s="47">
        <v>1344720.9604</v>
      </c>
      <c r="L30" s="49">
        <f>K30/SUM($K$10:$K$43)</f>
        <v>1.2745031230676416E-2</v>
      </c>
      <c r="M30" s="49">
        <f>K30/SUM($K$10:$K$41)</f>
        <v>1.542984991463609E-2</v>
      </c>
      <c r="N30" s="50">
        <v>3.5450527737533313</v>
      </c>
      <c r="O30" s="53">
        <v>0.75</v>
      </c>
      <c r="P30" s="53" t="s">
        <v>38</v>
      </c>
      <c r="Q30" s="56">
        <v>49836</v>
      </c>
      <c r="R30" s="53" t="s">
        <v>168</v>
      </c>
      <c r="S30" s="53" t="s">
        <v>169</v>
      </c>
    </row>
    <row r="31" spans="1:19" ht="39.950000000000003" customHeight="1">
      <c r="A31" s="4"/>
      <c r="B31" s="25">
        <v>22</v>
      </c>
      <c r="C31" s="25" t="s">
        <v>73</v>
      </c>
      <c r="D31" s="48" t="s">
        <v>45</v>
      </c>
      <c r="E31" s="48" t="s">
        <v>78</v>
      </c>
      <c r="F31" s="48" t="s">
        <v>30</v>
      </c>
      <c r="G31" s="48" t="s">
        <v>77</v>
      </c>
      <c r="H31" s="48" t="s">
        <v>85</v>
      </c>
      <c r="I31" s="49">
        <v>4.4999999999999998E-2</v>
      </c>
      <c r="J31" s="49">
        <v>3.5519915999999999E-2</v>
      </c>
      <c r="K31" s="47">
        <v>1328285.6412</v>
      </c>
      <c r="L31" s="49">
        <f>K31/SUM($K$10:$K$43)</f>
        <v>1.2589260135662157E-2</v>
      </c>
      <c r="M31" s="49">
        <f>K31/SUM($K$10:$K$41)</f>
        <v>1.5241264686902522E-2</v>
      </c>
      <c r="N31" s="50">
        <v>2.1364588389350589</v>
      </c>
      <c r="O31" s="53">
        <v>0.82452062911393531</v>
      </c>
      <c r="P31" s="53" t="s">
        <v>33</v>
      </c>
      <c r="Q31" s="56">
        <v>47021</v>
      </c>
      <c r="R31" s="53" t="s">
        <v>172</v>
      </c>
      <c r="S31" s="53" t="s">
        <v>140</v>
      </c>
    </row>
    <row r="32" spans="1:19" ht="45" customHeight="1">
      <c r="A32" s="4"/>
      <c r="B32" s="25">
        <v>23</v>
      </c>
      <c r="C32" s="25" t="s">
        <v>73</v>
      </c>
      <c r="D32" s="48" t="s">
        <v>49</v>
      </c>
      <c r="E32" s="48" t="s">
        <v>84</v>
      </c>
      <c r="F32" s="48" t="s">
        <v>21</v>
      </c>
      <c r="G32" s="48" t="s">
        <v>80</v>
      </c>
      <c r="H32" s="48" t="s">
        <v>66</v>
      </c>
      <c r="I32" s="49">
        <v>7.3599999999999999E-2</v>
      </c>
      <c r="J32" s="49">
        <v>0.13176992102999999</v>
      </c>
      <c r="K32" s="47">
        <v>1304416.3472</v>
      </c>
      <c r="L32" s="49">
        <f>K32/SUM($K$10:$K$43)</f>
        <v>1.2363031121284552E-2</v>
      </c>
      <c r="M32" s="49">
        <f>K32/SUM($K$10:$K$41)</f>
        <v>1.496737914868739E-2</v>
      </c>
      <c r="N32" s="50">
        <v>0.77633745985479485</v>
      </c>
      <c r="O32" s="53" t="s">
        <v>36</v>
      </c>
      <c r="P32" s="53" t="s">
        <v>36</v>
      </c>
      <c r="Q32" s="56">
        <v>46615</v>
      </c>
      <c r="R32" s="53" t="s">
        <v>164</v>
      </c>
      <c r="S32" s="53" t="s">
        <v>165</v>
      </c>
    </row>
    <row r="33" spans="2:19" ht="39.950000000000003" customHeight="1">
      <c r="B33" s="25">
        <v>24</v>
      </c>
      <c r="C33" s="25" t="s">
        <v>73</v>
      </c>
      <c r="D33" s="48" t="s">
        <v>42</v>
      </c>
      <c r="E33" s="48" t="s">
        <v>72</v>
      </c>
      <c r="F33" s="48" t="s">
        <v>37</v>
      </c>
      <c r="G33" s="48" t="s">
        <v>71</v>
      </c>
      <c r="H33" s="48" t="s">
        <v>66</v>
      </c>
      <c r="I33" s="49">
        <v>7.4999999999999997E-2</v>
      </c>
      <c r="J33" s="49">
        <v>8.9641781722379257E-2</v>
      </c>
      <c r="K33" s="47">
        <v>1271640.4014000001</v>
      </c>
      <c r="L33" s="49">
        <f>K33/SUM($K$10:$K$43)</f>
        <v>1.205238641123876E-2</v>
      </c>
      <c r="M33" s="49">
        <f>K33/SUM($K$10:$K$41)</f>
        <v>1.4591295232843755E-2</v>
      </c>
      <c r="N33" s="50">
        <v>2.7539356378032398</v>
      </c>
      <c r="O33" s="53">
        <v>0.27</v>
      </c>
      <c r="P33" s="53" t="s">
        <v>38</v>
      </c>
      <c r="Q33" s="56">
        <v>48197</v>
      </c>
      <c r="R33" s="53" t="s">
        <v>146</v>
      </c>
      <c r="S33" s="53" t="s">
        <v>142</v>
      </c>
    </row>
    <row r="34" spans="2:19" ht="39.950000000000003" customHeight="1">
      <c r="B34" s="25">
        <v>25</v>
      </c>
      <c r="C34" s="25" t="s">
        <v>73</v>
      </c>
      <c r="D34" s="48" t="s">
        <v>60</v>
      </c>
      <c r="E34" s="48" t="s">
        <v>75</v>
      </c>
      <c r="F34" s="48" t="s">
        <v>32</v>
      </c>
      <c r="G34" s="48" t="s">
        <v>74</v>
      </c>
      <c r="H34" s="48" t="s">
        <v>66</v>
      </c>
      <c r="I34" s="49">
        <v>0.1085</v>
      </c>
      <c r="J34" s="49">
        <v>0.11713069425564773</v>
      </c>
      <c r="K34" s="47">
        <v>1196451.6163000001</v>
      </c>
      <c r="L34" s="49">
        <f>K34/SUM($K$10:$K$43)</f>
        <v>1.1339760191735894E-2</v>
      </c>
      <c r="M34" s="49">
        <f>K34/SUM($K$10:$K$41)</f>
        <v>1.3728549947002648E-2</v>
      </c>
      <c r="N34" s="50">
        <v>2.9378987663709282</v>
      </c>
      <c r="O34" s="53" t="s">
        <v>36</v>
      </c>
      <c r="P34" s="53" t="s">
        <v>33</v>
      </c>
      <c r="Q34" s="56">
        <v>48606</v>
      </c>
      <c r="R34" s="53" t="s">
        <v>147</v>
      </c>
      <c r="S34" s="53" t="s">
        <v>140</v>
      </c>
    </row>
    <row r="35" spans="2:19" ht="39.950000000000003" customHeight="1">
      <c r="B35" s="25">
        <v>26</v>
      </c>
      <c r="C35" s="25" t="s">
        <v>73</v>
      </c>
      <c r="D35" s="48" t="s">
        <v>46</v>
      </c>
      <c r="E35" s="48" t="s">
        <v>81</v>
      </c>
      <c r="F35" s="48" t="s">
        <v>24</v>
      </c>
      <c r="G35" s="48" t="s">
        <v>71</v>
      </c>
      <c r="H35" s="48" t="s">
        <v>66</v>
      </c>
      <c r="I35" s="49">
        <v>6.1600000000000002E-2</v>
      </c>
      <c r="J35" s="49">
        <v>8.558568460935001E-2</v>
      </c>
      <c r="K35" s="47">
        <v>991317.25919999997</v>
      </c>
      <c r="L35" s="49">
        <f>K35/SUM($K$10:$K$43)</f>
        <v>9.395532456231169E-3</v>
      </c>
      <c r="M35" s="49">
        <f>K35/SUM($K$10:$K$41)</f>
        <v>1.1374758762363978E-2</v>
      </c>
      <c r="N35" s="50">
        <v>3.9151123366555431</v>
      </c>
      <c r="O35" s="53">
        <v>0.52580000000000005</v>
      </c>
      <c r="P35" s="53" t="s">
        <v>36</v>
      </c>
      <c r="Q35" s="56">
        <v>49779</v>
      </c>
      <c r="R35" s="53" t="s">
        <v>170</v>
      </c>
      <c r="S35" s="53" t="s">
        <v>171</v>
      </c>
    </row>
    <row r="36" spans="2:19" ht="39.950000000000003" customHeight="1">
      <c r="B36" s="25">
        <v>27</v>
      </c>
      <c r="C36" s="48" t="s">
        <v>73</v>
      </c>
      <c r="D36" s="48" t="s">
        <v>44</v>
      </c>
      <c r="E36" s="48" t="s">
        <v>76</v>
      </c>
      <c r="F36" s="48" t="s">
        <v>30</v>
      </c>
      <c r="G36" s="48" t="s">
        <v>71</v>
      </c>
      <c r="H36" s="48" t="s">
        <v>66</v>
      </c>
      <c r="I36" s="49">
        <v>0.10349999999999999</v>
      </c>
      <c r="J36" s="49">
        <v>0.12153757191344595</v>
      </c>
      <c r="K36" s="47">
        <v>931357.45</v>
      </c>
      <c r="L36" s="49">
        <f>K36/SUM($K$10:$K$43)</f>
        <v>8.8272438198942413E-3</v>
      </c>
      <c r="M36" s="49">
        <f>K36/SUM($K$10:$K$41)</f>
        <v>1.0686756653293694E-2</v>
      </c>
      <c r="N36" s="50">
        <v>5.2900404940081707</v>
      </c>
      <c r="O36" s="53">
        <v>0.42</v>
      </c>
      <c r="P36" s="53" t="s">
        <v>31</v>
      </c>
      <c r="Q36" s="56">
        <v>48745</v>
      </c>
      <c r="R36" s="53" t="s">
        <v>139</v>
      </c>
      <c r="S36" s="53" t="s">
        <v>140</v>
      </c>
    </row>
    <row r="37" spans="2:19" ht="39.950000000000003" customHeight="1">
      <c r="B37" s="25">
        <v>28</v>
      </c>
      <c r="C37" s="48" t="s">
        <v>73</v>
      </c>
      <c r="D37" s="48" t="s">
        <v>181</v>
      </c>
      <c r="E37" s="48" t="s">
        <v>182</v>
      </c>
      <c r="F37" s="48" t="s">
        <v>28</v>
      </c>
      <c r="G37" s="48" t="s">
        <v>80</v>
      </c>
      <c r="H37" s="48" t="s">
        <v>66</v>
      </c>
      <c r="I37" s="49">
        <v>0.1061</v>
      </c>
      <c r="J37" s="49">
        <v>0.10303506416544962</v>
      </c>
      <c r="K37" s="47">
        <v>876241.50650000002</v>
      </c>
      <c r="L37" s="49">
        <f>K37/SUM($K$10:$K$43)</f>
        <v>8.3048644996472024E-3</v>
      </c>
      <c r="M37" s="49">
        <f>K37/SUM($K$10:$K$41)</f>
        <v>1.0054334938192598E-2</v>
      </c>
      <c r="N37" s="50">
        <v>4.1387294866152891</v>
      </c>
      <c r="O37" s="53">
        <v>0.66225165562913912</v>
      </c>
      <c r="P37" s="53" t="s">
        <v>36</v>
      </c>
      <c r="Q37" s="56">
        <v>49667</v>
      </c>
      <c r="R37" s="53" t="s">
        <v>187</v>
      </c>
      <c r="S37" s="53" t="s">
        <v>163</v>
      </c>
    </row>
    <row r="38" spans="2:19" ht="39.950000000000003" customHeight="1">
      <c r="B38" s="25">
        <v>29</v>
      </c>
      <c r="C38" s="48" t="s">
        <v>73</v>
      </c>
      <c r="D38" s="48" t="s">
        <v>184</v>
      </c>
      <c r="E38" s="48" t="s">
        <v>185</v>
      </c>
      <c r="F38" s="48" t="s">
        <v>30</v>
      </c>
      <c r="G38" s="48" t="s">
        <v>74</v>
      </c>
      <c r="H38" s="48" t="s">
        <v>66</v>
      </c>
      <c r="I38" s="49">
        <v>0.1065</v>
      </c>
      <c r="J38" s="49">
        <v>0.12360890086509427</v>
      </c>
      <c r="K38" s="47">
        <v>652469.97320000001</v>
      </c>
      <c r="L38" s="49">
        <f>K38/SUM($K$10:$K$43)</f>
        <v>6.1839968516881044E-3</v>
      </c>
      <c r="M38" s="49">
        <f>K38/SUM($K$10:$K$41)</f>
        <v>7.4866935645057208E-3</v>
      </c>
      <c r="N38" s="50">
        <v>2.3636327024748809</v>
      </c>
      <c r="O38" s="53">
        <v>0.42</v>
      </c>
      <c r="P38" s="50" t="s">
        <v>29</v>
      </c>
      <c r="Q38" s="56">
        <v>47052</v>
      </c>
      <c r="R38" s="53" t="s">
        <v>173</v>
      </c>
      <c r="S38" s="53" t="s">
        <v>140</v>
      </c>
    </row>
    <row r="39" spans="2:19" ht="39.950000000000003" customHeight="1">
      <c r="B39" s="25">
        <v>30</v>
      </c>
      <c r="C39" s="48" t="s">
        <v>73</v>
      </c>
      <c r="D39" s="48" t="s">
        <v>176</v>
      </c>
      <c r="E39" s="48" t="s">
        <v>72</v>
      </c>
      <c r="F39" s="48" t="s">
        <v>37</v>
      </c>
      <c r="G39" s="48" t="s">
        <v>71</v>
      </c>
      <c r="H39" s="48" t="s">
        <v>66</v>
      </c>
      <c r="I39" s="49">
        <v>7.4999999999999997E-2</v>
      </c>
      <c r="J39" s="49">
        <v>8.9609197137316077E-2</v>
      </c>
      <c r="K39" s="47">
        <v>420990.5649</v>
      </c>
      <c r="L39" s="49">
        <f>K39/SUM($K$10:$K$43)</f>
        <v>3.9900753059389929E-3</v>
      </c>
      <c r="M39" s="49">
        <f>K39/SUM($K$10:$K$41)</f>
        <v>4.8306090431970514E-3</v>
      </c>
      <c r="N39" s="50">
        <v>2.7736254571490488</v>
      </c>
      <c r="O39" s="53">
        <v>0.27</v>
      </c>
      <c r="P39" s="50" t="s">
        <v>38</v>
      </c>
      <c r="Q39" s="56">
        <v>48197</v>
      </c>
      <c r="R39" s="53" t="s">
        <v>146</v>
      </c>
      <c r="S39" s="53" t="s">
        <v>142</v>
      </c>
    </row>
    <row r="40" spans="2:19" ht="39.950000000000003" customHeight="1">
      <c r="B40" s="25">
        <v>31</v>
      </c>
      <c r="C40" s="48" t="s">
        <v>73</v>
      </c>
      <c r="D40" s="51" t="s">
        <v>51</v>
      </c>
      <c r="E40" s="48" t="s">
        <v>88</v>
      </c>
      <c r="F40" s="48" t="s">
        <v>37</v>
      </c>
      <c r="G40" s="48" t="s">
        <v>87</v>
      </c>
      <c r="H40" s="48" t="s">
        <v>66</v>
      </c>
      <c r="I40" s="49">
        <v>6.25E-2</v>
      </c>
      <c r="J40" s="49">
        <v>0.14031216994391024</v>
      </c>
      <c r="K40" s="47">
        <v>228822.40090000001</v>
      </c>
      <c r="L40" s="49">
        <f>K40/SUM($K$10:$K$43)</f>
        <v>2.1687388920310752E-3</v>
      </c>
      <c r="M40" s="49">
        <f>K40/SUM($K$10:$K$41)</f>
        <v>2.6255969877523526E-3</v>
      </c>
      <c r="N40" s="50">
        <v>0.12325646941043983</v>
      </c>
      <c r="O40" s="53">
        <v>0.46200000000000002</v>
      </c>
      <c r="P40" s="53" t="s">
        <v>38</v>
      </c>
      <c r="Q40" s="56">
        <v>46136</v>
      </c>
      <c r="R40" s="53" t="s">
        <v>160</v>
      </c>
      <c r="S40" s="53" t="s">
        <v>161</v>
      </c>
    </row>
    <row r="41" spans="2:19" ht="39.950000000000003" customHeight="1">
      <c r="B41" s="25">
        <v>32</v>
      </c>
      <c r="C41" s="48" t="s">
        <v>73</v>
      </c>
      <c r="D41" s="48" t="s">
        <v>43</v>
      </c>
      <c r="E41" s="48" t="s">
        <v>75</v>
      </c>
      <c r="F41" s="48" t="s">
        <v>32</v>
      </c>
      <c r="G41" s="48" t="s">
        <v>74</v>
      </c>
      <c r="H41" s="48" t="s">
        <v>66</v>
      </c>
      <c r="I41" s="49">
        <v>0.1086</v>
      </c>
      <c r="J41" s="49">
        <v>6.8959392825911806E-2</v>
      </c>
      <c r="K41" s="47">
        <v>119727.04979999999</v>
      </c>
      <c r="L41" s="49">
        <f>K41/SUM($K$10:$K$43)</f>
        <v>1.1347521409972295E-3</v>
      </c>
      <c r="M41" s="49">
        <f>K41/SUM($K$10:$K$41)</f>
        <v>1.3737946113271285E-3</v>
      </c>
      <c r="N41" s="50">
        <v>3.0681423284967733</v>
      </c>
      <c r="O41" s="58" t="s">
        <v>36</v>
      </c>
      <c r="P41" s="57" t="s">
        <v>33</v>
      </c>
      <c r="Q41" s="59">
        <v>48606</v>
      </c>
      <c r="R41" s="58" t="s">
        <v>147</v>
      </c>
      <c r="S41" s="53" t="s">
        <v>140</v>
      </c>
    </row>
    <row r="42" spans="2:19" ht="39.950000000000003" customHeight="1">
      <c r="B42" s="61">
        <v>33</v>
      </c>
      <c r="C42" s="52" t="s">
        <v>70</v>
      </c>
      <c r="D42" s="52" t="s">
        <v>69</v>
      </c>
      <c r="E42" s="52" t="s">
        <v>35</v>
      </c>
      <c r="F42" s="52" t="s">
        <v>36</v>
      </c>
      <c r="G42" s="52" t="s">
        <v>36</v>
      </c>
      <c r="H42" s="52" t="s">
        <v>36</v>
      </c>
      <c r="I42" s="63" t="s">
        <v>36</v>
      </c>
      <c r="J42" s="62" t="s">
        <v>36</v>
      </c>
      <c r="K42" s="60">
        <v>3715000</v>
      </c>
      <c r="L42" s="62">
        <f t="shared" ref="L10:L43" si="0">K42/SUM($K$10:$K$43)</f>
        <v>3.5210123450354222E-2</v>
      </c>
      <c r="M42" s="63" t="s">
        <v>36</v>
      </c>
      <c r="N42" s="52" t="s">
        <v>36</v>
      </c>
      <c r="O42" s="54" t="s">
        <v>36</v>
      </c>
      <c r="P42" s="54" t="s">
        <v>36</v>
      </c>
      <c r="Q42" s="54" t="s">
        <v>36</v>
      </c>
      <c r="R42" s="54" t="s">
        <v>36</v>
      </c>
      <c r="S42" s="54" t="s">
        <v>36</v>
      </c>
    </row>
    <row r="43" spans="2:19" ht="39.950000000000003" customHeight="1">
      <c r="B43" s="25">
        <v>34</v>
      </c>
      <c r="C43" s="48" t="s">
        <v>68</v>
      </c>
      <c r="D43" s="48" t="s">
        <v>36</v>
      </c>
      <c r="E43" s="48" t="s">
        <v>67</v>
      </c>
      <c r="F43" s="48" t="s">
        <v>36</v>
      </c>
      <c r="G43" s="48" t="s">
        <v>36</v>
      </c>
      <c r="H43" s="48" t="s">
        <v>36</v>
      </c>
      <c r="I43" s="48" t="s">
        <v>36</v>
      </c>
      <c r="J43" s="49" t="s">
        <v>36</v>
      </c>
      <c r="K43" s="47">
        <v>14643810.120316001</v>
      </c>
      <c r="L43" s="49">
        <f t="shared" si="0"/>
        <v>0.13879148374693751</v>
      </c>
      <c r="M43" s="48" t="s">
        <v>36</v>
      </c>
      <c r="N43" s="48" t="s">
        <v>36</v>
      </c>
      <c r="O43" s="55" t="s">
        <v>36</v>
      </c>
      <c r="P43" s="55" t="s">
        <v>36</v>
      </c>
      <c r="Q43" s="55" t="s">
        <v>36</v>
      </c>
      <c r="R43" s="55" t="s">
        <v>36</v>
      </c>
      <c r="S43" s="55" t="s">
        <v>36</v>
      </c>
    </row>
    <row r="44" spans="2:19" ht="24.95" customHeight="1">
      <c r="B44" s="23"/>
      <c r="C44" s="23"/>
      <c r="D44" s="23"/>
      <c r="E44" s="23"/>
      <c r="F44" s="23"/>
      <c r="G44" s="23"/>
      <c r="H44" s="23"/>
      <c r="I44" s="26"/>
      <c r="J44" s="23"/>
      <c r="K44" s="24">
        <f>SUM(K10:K43)</f>
        <v>105509428.42441601</v>
      </c>
      <c r="L44" s="45">
        <f>SUM(L10:L43)</f>
        <v>0.99999999999999967</v>
      </c>
      <c r="M44" s="27"/>
      <c r="N44" s="40"/>
      <c r="O44" s="28"/>
      <c r="P44" s="27"/>
      <c r="Q44" s="29"/>
      <c r="R44" s="29"/>
      <c r="S44" s="29"/>
    </row>
    <row r="47" spans="2:19" s="22" customFormat="1"/>
    <row r="48" spans="2:19" s="22" customFormat="1"/>
    <row r="49" spans="1:18" s="22" customFormat="1"/>
    <row r="50" spans="1:18" s="22" customFormat="1"/>
    <row r="51" spans="1:18" s="22" customFormat="1"/>
    <row r="52" spans="1:18" s="22" customFormat="1"/>
    <row r="53" spans="1:18" s="22" customFormat="1"/>
    <row r="54" spans="1:18" s="22" customFormat="1"/>
    <row r="55" spans="1:18" s="22" customFormat="1"/>
    <row r="56" spans="1:18" s="22" customFormat="1"/>
    <row r="57" spans="1:18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</row>
    <row r="58" spans="1:18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</row>
    <row r="59" spans="1:18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</row>
  </sheetData>
  <sortState xmlns:xlrd2="http://schemas.microsoft.com/office/spreadsheetml/2017/richdata2" ref="C10:S41">
    <sortCondition descending="1" ref="K10:K41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A5C3-D729-4347-ADE7-3A625F5538B2}">
  <dimension ref="A1:U122"/>
  <sheetViews>
    <sheetView showGridLines="0" zoomScale="90" zoomScaleNormal="90" workbookViewId="0">
      <selection activeCell="O4" sqref="O4"/>
    </sheetView>
  </sheetViews>
  <sheetFormatPr defaultColWidth="10.7109375" defaultRowHeight="17.45" customHeight="1"/>
  <cols>
    <col min="1" max="1" width="1.7109375" style="4" customWidth="1"/>
    <col min="2" max="4" width="10.7109375" style="4"/>
    <col min="5" max="5" width="13.5703125" style="4" customWidth="1"/>
    <col min="6" max="7" width="0.85546875" style="12" customWidth="1"/>
    <col min="8" max="19" width="16.42578125" style="4" bestFit="1" customWidth="1"/>
    <col min="20" max="20" width="1.28515625" style="12" customWidth="1"/>
    <col min="21" max="21" width="15.7109375" style="4" customWidth="1"/>
    <col min="22" max="22" width="10.7109375" style="4"/>
    <col min="23" max="23" width="13.7109375" style="4" bestFit="1" customWidth="1"/>
    <col min="24" max="16384" width="10.7109375" style="4"/>
  </cols>
  <sheetData>
    <row r="1" spans="1:21" s="1" customFormat="1" ht="15.75">
      <c r="A1" s="4"/>
      <c r="B1" s="10"/>
    </row>
    <row r="2" spans="1:21" s="1" customFormat="1" ht="15.75">
      <c r="A2" s="4"/>
      <c r="B2" s="10"/>
      <c r="H2" s="44"/>
    </row>
    <row r="3" spans="1:21" s="1" customFormat="1" ht="15.75">
      <c r="A3" s="4"/>
      <c r="B3" s="10"/>
      <c r="H3" s="44"/>
    </row>
    <row r="4" spans="1:21" s="1" customFormat="1" ht="15.75">
      <c r="A4" s="4"/>
      <c r="B4" s="10"/>
    </row>
    <row r="5" spans="1:21" s="1" customFormat="1" ht="20.25">
      <c r="A5" s="4"/>
      <c r="B5" s="11" t="s">
        <v>19</v>
      </c>
    </row>
    <row r="6" spans="1:21" s="1" customFormat="1" ht="15.75">
      <c r="A6" s="4"/>
      <c r="B6" s="10"/>
      <c r="H6" s="41"/>
      <c r="I6" s="41"/>
      <c r="J6" s="41"/>
      <c r="K6" s="41"/>
      <c r="L6" s="41"/>
      <c r="M6" s="41"/>
    </row>
    <row r="7" spans="1:21" s="1" customFormat="1" ht="18">
      <c r="A7" s="4"/>
      <c r="B7" s="7" t="s">
        <v>136</v>
      </c>
      <c r="H7" s="43"/>
      <c r="I7" s="43"/>
      <c r="J7" s="43"/>
      <c r="K7" s="43"/>
      <c r="L7" s="43"/>
      <c r="M7" s="43"/>
      <c r="N7" s="41"/>
      <c r="O7" s="41"/>
      <c r="P7" s="41"/>
      <c r="Q7" s="41"/>
      <c r="R7" s="41"/>
      <c r="S7" s="41"/>
    </row>
    <row r="8" spans="1:21" s="1" customFormat="1" ht="6.95" customHeight="1">
      <c r="A8" s="4"/>
      <c r="B8" s="7"/>
    </row>
    <row r="9" spans="1:21" ht="24.95" customHeight="1">
      <c r="B9" s="21" t="s">
        <v>198</v>
      </c>
      <c r="C9" s="20"/>
      <c r="D9" s="20"/>
      <c r="E9" s="20"/>
      <c r="F9" s="18"/>
      <c r="G9" s="18"/>
      <c r="H9" s="19">
        <v>46023</v>
      </c>
      <c r="I9" s="19">
        <v>46054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8"/>
      <c r="U9" s="17">
        <v>2026</v>
      </c>
    </row>
    <row r="10" spans="1:21" ht="3" customHeight="1">
      <c r="B10" s="16"/>
      <c r="C10" s="15"/>
      <c r="D10" s="15"/>
      <c r="E10" s="15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U10" s="14"/>
    </row>
    <row r="11" spans="1:21" ht="3" customHeight="1">
      <c r="B11" s="16"/>
      <c r="C11" s="15"/>
      <c r="D11" s="15"/>
      <c r="E11" s="15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U11" s="14"/>
    </row>
    <row r="12" spans="1:21" ht="17.45" customHeight="1">
      <c r="B12" s="30" t="s">
        <v>126</v>
      </c>
      <c r="C12" s="30"/>
      <c r="D12" s="30"/>
      <c r="E12" s="30"/>
      <c r="H12" s="31">
        <f>SUM(H13:H15)</f>
        <v>1067151.6541212825</v>
      </c>
      <c r="I12" s="31">
        <f>SUM(I13:I15)</f>
        <v>1013408.1667736903</v>
      </c>
      <c r="J12" s="31"/>
      <c r="K12" s="31"/>
      <c r="L12" s="31"/>
      <c r="M12" s="31"/>
      <c r="N12" s="31"/>
      <c r="O12" s="31"/>
      <c r="P12" s="31"/>
      <c r="Q12" s="31"/>
      <c r="R12" s="31"/>
      <c r="S12" s="31"/>
      <c r="U12" s="31">
        <f t="shared" ref="U12:U22" si="0">SUM(H12:S12)</f>
        <v>2080559.8208949729</v>
      </c>
    </row>
    <row r="13" spans="1:21" ht="17.45" customHeight="1">
      <c r="B13" s="32" t="s">
        <v>125</v>
      </c>
      <c r="C13" s="32"/>
      <c r="D13" s="32"/>
      <c r="E13" s="32"/>
      <c r="H13" s="33">
        <v>888459.121112647</v>
      </c>
      <c r="I13" s="33">
        <v>822439.34987799998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U13" s="33">
        <f t="shared" si="0"/>
        <v>1710898.4709906471</v>
      </c>
    </row>
    <row r="14" spans="1:21" ht="17.45" customHeight="1">
      <c r="B14" s="32" t="s">
        <v>124</v>
      </c>
      <c r="C14" s="32"/>
      <c r="D14" s="32"/>
      <c r="E14" s="32"/>
      <c r="H14" s="33">
        <v>206520.01490863564</v>
      </c>
      <c r="I14" s="33">
        <v>172995.61204969001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U14" s="33">
        <f t="shared" si="0"/>
        <v>379515.62695832562</v>
      </c>
    </row>
    <row r="15" spans="1:21" ht="17.45" customHeight="1">
      <c r="B15" s="32" t="s">
        <v>123</v>
      </c>
      <c r="C15" s="32"/>
      <c r="D15" s="32"/>
      <c r="E15" s="32"/>
      <c r="H15" s="33">
        <v>-27827.481899999999</v>
      </c>
      <c r="I15" s="33">
        <v>17973.204846000335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U15" s="33">
        <f t="shared" si="0"/>
        <v>-9854.2770539996636</v>
      </c>
    </row>
    <row r="16" spans="1:21" ht="17.45" customHeight="1">
      <c r="B16" s="30" t="s">
        <v>122</v>
      </c>
      <c r="C16" s="30"/>
      <c r="D16" s="30"/>
      <c r="E16" s="30"/>
      <c r="H16" s="31">
        <f>H17+H18</f>
        <v>171121.52000000002</v>
      </c>
      <c r="I16" s="31">
        <f>I17+I18</f>
        <v>181567.12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U16" s="31">
        <f t="shared" si="0"/>
        <v>352688.64000000001</v>
      </c>
    </row>
    <row r="17" spans="2:21" ht="17.45" customHeight="1">
      <c r="B17" s="32" t="s">
        <v>121</v>
      </c>
      <c r="C17" s="32"/>
      <c r="D17" s="32"/>
      <c r="E17" s="32"/>
      <c r="H17" s="33">
        <v>45000</v>
      </c>
      <c r="I17" s="33">
        <v>45000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U17" s="33">
        <f t="shared" si="0"/>
        <v>90000</v>
      </c>
    </row>
    <row r="18" spans="2:21" ht="17.45" customHeight="1">
      <c r="B18" s="32" t="s">
        <v>120</v>
      </c>
      <c r="C18" s="32"/>
      <c r="D18" s="32"/>
      <c r="E18" s="32"/>
      <c r="H18" s="33">
        <v>126121.52</v>
      </c>
      <c r="I18" s="33">
        <v>136567.12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U18" s="33">
        <f t="shared" si="0"/>
        <v>262688.64000000001</v>
      </c>
    </row>
    <row r="19" spans="2:21" ht="17.45" customHeight="1">
      <c r="B19" s="30" t="s">
        <v>119</v>
      </c>
      <c r="C19" s="30"/>
      <c r="D19" s="30"/>
      <c r="E19" s="30"/>
      <c r="H19" s="31">
        <f>H20</f>
        <v>-151150.94</v>
      </c>
      <c r="I19" s="31">
        <f>I20</f>
        <v>-174573.87</v>
      </c>
      <c r="J19" s="31"/>
      <c r="K19" s="31"/>
      <c r="L19" s="31"/>
      <c r="M19" s="31"/>
      <c r="N19" s="31"/>
      <c r="O19" s="31"/>
      <c r="P19" s="31"/>
      <c r="Q19" s="31"/>
      <c r="R19" s="31"/>
      <c r="S19" s="31"/>
      <c r="U19" s="31">
        <f t="shared" si="0"/>
        <v>-325724.81</v>
      </c>
    </row>
    <row r="20" spans="2:21" ht="17.45" customHeight="1">
      <c r="B20" s="32" t="s">
        <v>118</v>
      </c>
      <c r="C20" s="32"/>
      <c r="D20" s="32"/>
      <c r="E20" s="32"/>
      <c r="H20" s="33">
        <v>-151150.94</v>
      </c>
      <c r="I20" s="33">
        <v>-174573.87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U20" s="33">
        <f t="shared" si="0"/>
        <v>-325724.81</v>
      </c>
    </row>
    <row r="21" spans="2:21" ht="17.45" customHeight="1">
      <c r="B21" s="30" t="s">
        <v>117</v>
      </c>
      <c r="C21" s="30"/>
      <c r="D21" s="30"/>
      <c r="E21" s="30"/>
      <c r="H21" s="31">
        <f>H12+H16+H19</f>
        <v>1087122.2341212826</v>
      </c>
      <c r="I21" s="31">
        <f>I12+I16+I19</f>
        <v>1020401.4167736903</v>
      </c>
      <c r="J21" s="31"/>
      <c r="K21" s="31"/>
      <c r="L21" s="31"/>
      <c r="M21" s="31"/>
      <c r="N21" s="31"/>
      <c r="O21" s="31"/>
      <c r="P21" s="31"/>
      <c r="Q21" s="31"/>
      <c r="R21" s="31"/>
      <c r="S21" s="31"/>
      <c r="U21" s="31">
        <f t="shared" si="0"/>
        <v>2107523.650894973</v>
      </c>
    </row>
    <row r="22" spans="2:21" ht="17.45" customHeight="1">
      <c r="B22" s="34" t="s">
        <v>116</v>
      </c>
      <c r="C22" s="34"/>
      <c r="D22" s="34"/>
      <c r="E22" s="34"/>
      <c r="H22" s="35">
        <v>1090931.5</v>
      </c>
      <c r="I22" s="35">
        <v>1090931.5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U22" s="35">
        <f t="shared" si="0"/>
        <v>2181863</v>
      </c>
    </row>
    <row r="23" spans="2:21" ht="17.45" customHeight="1">
      <c r="B23" s="36" t="s">
        <v>115</v>
      </c>
      <c r="C23" s="36"/>
      <c r="D23" s="36"/>
      <c r="E23" s="36"/>
      <c r="H23" s="37">
        <v>9.9650824467098303E-2</v>
      </c>
      <c r="I23" s="37">
        <v>9.3534875175360715E-2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U23" s="37">
        <f>AVERAGE(H23:S23)</f>
        <v>9.6592849821229509E-2</v>
      </c>
    </row>
    <row r="24" spans="2:21" ht="17.45" customHeight="1">
      <c r="B24" s="36" t="s">
        <v>114</v>
      </c>
      <c r="C24" s="36"/>
      <c r="D24" s="36"/>
      <c r="E24" s="36"/>
      <c r="H24" s="37">
        <v>0.1</v>
      </c>
      <c r="I24" s="37">
        <v>0.1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U24" s="37">
        <f>AVERAGE(H24:S24)</f>
        <v>0.1</v>
      </c>
    </row>
    <row r="25" spans="2:21" ht="17.45" customHeight="1">
      <c r="B25" s="36" t="s">
        <v>113</v>
      </c>
      <c r="C25" s="36"/>
      <c r="D25" s="36"/>
      <c r="E25" s="36"/>
      <c r="H25" s="39">
        <v>9.6257222999999996</v>
      </c>
      <c r="I25" s="38">
        <v>9.6626379999999994</v>
      </c>
      <c r="J25" s="38"/>
      <c r="K25" s="38"/>
      <c r="L25" s="38"/>
      <c r="M25" s="38"/>
      <c r="N25" s="38"/>
      <c r="O25" s="38"/>
      <c r="P25" s="38"/>
      <c r="Q25" s="38"/>
      <c r="R25" s="38"/>
      <c r="S25" s="38"/>
      <c r="U25" s="38" t="s">
        <v>111</v>
      </c>
    </row>
    <row r="26" spans="2:21" ht="17.45" customHeight="1">
      <c r="B26" s="36" t="s">
        <v>112</v>
      </c>
      <c r="C26" s="36"/>
      <c r="D26" s="36"/>
      <c r="E26" s="36"/>
      <c r="H26" s="38">
        <v>8.68</v>
      </c>
      <c r="I26" s="38">
        <v>8.7100000000000009</v>
      </c>
      <c r="J26" s="38"/>
      <c r="K26" s="38"/>
      <c r="L26" s="38"/>
      <c r="M26" s="38"/>
      <c r="N26" s="38"/>
      <c r="O26" s="38"/>
      <c r="P26" s="38"/>
      <c r="Q26" s="38"/>
      <c r="R26" s="38"/>
      <c r="S26" s="38"/>
      <c r="U26" s="38" t="s">
        <v>111</v>
      </c>
    </row>
    <row r="27" spans="2:21" ht="17.45" customHeight="1"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2:21" ht="24.95" customHeight="1">
      <c r="B28" s="21" t="s">
        <v>178</v>
      </c>
      <c r="C28" s="20"/>
      <c r="D28" s="20"/>
      <c r="E28" s="20"/>
      <c r="F28" s="18"/>
      <c r="G28" s="18"/>
      <c r="H28" s="19">
        <v>45658</v>
      </c>
      <c r="I28" s="19">
        <f>EDATE(H28,1)</f>
        <v>45689</v>
      </c>
      <c r="J28" s="19">
        <f t="shared" ref="J28:S28" si="1">EDATE(I28,1)</f>
        <v>45717</v>
      </c>
      <c r="K28" s="19">
        <f t="shared" si="1"/>
        <v>45748</v>
      </c>
      <c r="L28" s="19">
        <f t="shared" si="1"/>
        <v>45778</v>
      </c>
      <c r="M28" s="19">
        <f t="shared" si="1"/>
        <v>45809</v>
      </c>
      <c r="N28" s="19">
        <f t="shared" si="1"/>
        <v>45839</v>
      </c>
      <c r="O28" s="19">
        <f t="shared" si="1"/>
        <v>45870</v>
      </c>
      <c r="P28" s="19">
        <f t="shared" si="1"/>
        <v>45901</v>
      </c>
      <c r="Q28" s="19">
        <f t="shared" si="1"/>
        <v>45931</v>
      </c>
      <c r="R28" s="19">
        <f t="shared" si="1"/>
        <v>45962</v>
      </c>
      <c r="S28" s="19">
        <f t="shared" si="1"/>
        <v>45992</v>
      </c>
      <c r="T28" s="18"/>
      <c r="U28" s="17">
        <v>2025</v>
      </c>
    </row>
    <row r="29" spans="2:21" ht="3" customHeight="1">
      <c r="B29" s="16"/>
      <c r="C29" s="15"/>
      <c r="D29" s="15"/>
      <c r="E29" s="15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U29" s="14"/>
    </row>
    <row r="30" spans="2:21" ht="3" customHeight="1">
      <c r="B30" s="16"/>
      <c r="C30" s="15"/>
      <c r="D30" s="15"/>
      <c r="E30" s="15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U30" s="14"/>
    </row>
    <row r="31" spans="2:21" ht="17.45" customHeight="1">
      <c r="B31" s="30" t="s">
        <v>126</v>
      </c>
      <c r="C31" s="30"/>
      <c r="D31" s="30"/>
      <c r="E31" s="30"/>
      <c r="H31" s="31">
        <f>SUM(H32:H34)</f>
        <v>1478675.0538315999</v>
      </c>
      <c r="I31" s="31">
        <f>SUM(I32:I34)</f>
        <v>1009456.9423129042</v>
      </c>
      <c r="J31" s="31">
        <f>SUM(J32:J34)</f>
        <v>818944</v>
      </c>
      <c r="K31" s="31">
        <f>SUM(K32:K34)</f>
        <v>1406724.9212311008</v>
      </c>
      <c r="L31" s="31">
        <v>1416840.6005079399</v>
      </c>
      <c r="M31" s="31">
        <v>1068237.0547545911</v>
      </c>
      <c r="N31" s="31">
        <v>1140241.4930844603</v>
      </c>
      <c r="O31" s="31">
        <v>1391178.427709617</v>
      </c>
      <c r="P31" s="31">
        <v>954652.76942009851</v>
      </c>
      <c r="Q31" s="31">
        <v>652891.98224737844</v>
      </c>
      <c r="R31" s="31">
        <v>1167837.3929410914</v>
      </c>
      <c r="S31" s="31">
        <v>1146660.8509243443</v>
      </c>
      <c r="U31" s="31">
        <f t="shared" ref="U31:U41" si="2">SUM(H31:S31)</f>
        <v>13652341.488965128</v>
      </c>
    </row>
    <row r="32" spans="2:21" ht="17.45" customHeight="1">
      <c r="B32" s="32" t="s">
        <v>125</v>
      </c>
      <c r="C32" s="32"/>
      <c r="D32" s="32"/>
      <c r="E32" s="32"/>
      <c r="H32" s="33">
        <v>731370.52279074013</v>
      </c>
      <c r="I32" s="33">
        <v>780467.25999999978</v>
      </c>
      <c r="J32" s="33">
        <v>665470</v>
      </c>
      <c r="K32" s="33">
        <v>827886.10634920432</v>
      </c>
      <c r="L32" s="33">
        <v>773057.46</v>
      </c>
      <c r="M32" s="33">
        <v>815219.35200310266</v>
      </c>
      <c r="N32" s="33">
        <v>767005.17726400006</v>
      </c>
      <c r="O32" s="33">
        <v>884261.10742084763</v>
      </c>
      <c r="P32" s="33">
        <v>749561.9264106726</v>
      </c>
      <c r="Q32" s="33">
        <v>737735.80204232712</v>
      </c>
      <c r="R32" s="33">
        <v>828173.34168469533</v>
      </c>
      <c r="S32" s="33">
        <v>883318.20743507438</v>
      </c>
      <c r="U32" s="33">
        <f t="shared" si="2"/>
        <v>9443526.2634006646</v>
      </c>
    </row>
    <row r="33" spans="2:21" ht="17.45" customHeight="1">
      <c r="B33" s="32" t="s">
        <v>124</v>
      </c>
      <c r="C33" s="32"/>
      <c r="D33" s="32"/>
      <c r="E33" s="32"/>
      <c r="H33" s="33">
        <v>329578.0810408598</v>
      </c>
      <c r="I33" s="33">
        <v>228989.68231290445</v>
      </c>
      <c r="J33" s="33">
        <v>153474</v>
      </c>
      <c r="K33" s="33">
        <v>439482.42336189735</v>
      </c>
      <c r="L33" s="33">
        <v>567057.80050794</v>
      </c>
      <c r="M33" s="33">
        <v>253017.7027514884</v>
      </c>
      <c r="N33" s="33">
        <v>247002.67745275999</v>
      </c>
      <c r="O33" s="33">
        <v>233490.74300764929</v>
      </c>
      <c r="P33" s="33">
        <v>158140.09835702594</v>
      </c>
      <c r="Q33" s="33">
        <v>109101.93766345098</v>
      </c>
      <c r="R33" s="33">
        <v>201906.04249605135</v>
      </c>
      <c r="S33" s="33">
        <v>126819.16436007006</v>
      </c>
      <c r="U33" s="33">
        <f t="shared" si="2"/>
        <v>3048060.353312097</v>
      </c>
    </row>
    <row r="34" spans="2:21" ht="17.45" customHeight="1">
      <c r="B34" s="32" t="s">
        <v>123</v>
      </c>
      <c r="C34" s="32"/>
      <c r="D34" s="32"/>
      <c r="E34" s="32"/>
      <c r="H34" s="33">
        <v>417726.45</v>
      </c>
      <c r="I34" s="33">
        <v>0</v>
      </c>
      <c r="J34" s="33">
        <v>0</v>
      </c>
      <c r="K34" s="33">
        <v>139356.39151999907</v>
      </c>
      <c r="L34" s="33">
        <v>0</v>
      </c>
      <c r="M34" s="33">
        <v>0</v>
      </c>
      <c r="N34" s="33">
        <v>8140.5583677000004</v>
      </c>
      <c r="O34" s="33">
        <v>273426.57728112</v>
      </c>
      <c r="P34" s="33">
        <v>46950.744652399997</v>
      </c>
      <c r="Q34" s="33">
        <v>-193945.75745839957</v>
      </c>
      <c r="R34" s="33">
        <v>137758.00876034462</v>
      </c>
      <c r="S34" s="33">
        <v>136523.47912919996</v>
      </c>
      <c r="U34" s="33">
        <f t="shared" si="2"/>
        <v>965936.45225236402</v>
      </c>
    </row>
    <row r="35" spans="2:21" ht="17.45" customHeight="1">
      <c r="B35" s="30" t="s">
        <v>122</v>
      </c>
      <c r="C35" s="30"/>
      <c r="D35" s="30"/>
      <c r="E35" s="30"/>
      <c r="H35" s="31">
        <f>H36+H37</f>
        <v>89607.610000000015</v>
      </c>
      <c r="I35" s="31">
        <f>I36+I37</f>
        <v>102995.35</v>
      </c>
      <c r="J35" s="31">
        <f>J36+J37</f>
        <v>108755</v>
      </c>
      <c r="K35" s="31">
        <f>K36+K37</f>
        <v>73576.89</v>
      </c>
      <c r="L35" s="31">
        <v>76725.34</v>
      </c>
      <c r="M35" s="31">
        <v>97338.64</v>
      </c>
      <c r="N35" s="31">
        <v>118093.08</v>
      </c>
      <c r="O35" s="31">
        <v>124601.63</v>
      </c>
      <c r="P35" s="31">
        <v>246211.7</v>
      </c>
      <c r="Q35" s="31">
        <v>226494.62</v>
      </c>
      <c r="R35" s="31">
        <v>226726.13</v>
      </c>
      <c r="S35" s="31">
        <v>171666.41999999998</v>
      </c>
      <c r="U35" s="31">
        <f t="shared" si="2"/>
        <v>1662792.4099999997</v>
      </c>
    </row>
    <row r="36" spans="2:21" ht="17.45" customHeight="1">
      <c r="B36" s="32" t="s">
        <v>121</v>
      </c>
      <c r="C36" s="32"/>
      <c r="D36" s="32"/>
      <c r="E36" s="32"/>
      <c r="H36" s="33">
        <v>45000</v>
      </c>
      <c r="I36" s="33">
        <v>45000</v>
      </c>
      <c r="J36" s="33">
        <v>45000</v>
      </c>
      <c r="K36" s="33">
        <v>45000</v>
      </c>
      <c r="L36" s="33">
        <v>45000</v>
      </c>
      <c r="M36" s="33">
        <v>45000</v>
      </c>
      <c r="N36" s="33">
        <v>45000</v>
      </c>
      <c r="O36" s="33">
        <v>45000</v>
      </c>
      <c r="P36" s="33">
        <v>45000</v>
      </c>
      <c r="Q36" s="33">
        <v>45000</v>
      </c>
      <c r="R36" s="33">
        <v>45000</v>
      </c>
      <c r="S36" s="33">
        <v>45000</v>
      </c>
      <c r="U36" s="33">
        <f t="shared" si="2"/>
        <v>540000</v>
      </c>
    </row>
    <row r="37" spans="2:21" ht="17.45" customHeight="1">
      <c r="B37" s="32" t="s">
        <v>120</v>
      </c>
      <c r="C37" s="32"/>
      <c r="D37" s="32"/>
      <c r="E37" s="32"/>
      <c r="H37" s="33">
        <v>44607.610000000008</v>
      </c>
      <c r="I37" s="33">
        <v>57995.35</v>
      </c>
      <c r="J37" s="33">
        <v>63755</v>
      </c>
      <c r="K37" s="33">
        <v>28576.89</v>
      </c>
      <c r="L37" s="33">
        <v>31725.34</v>
      </c>
      <c r="M37" s="33">
        <v>52338.64</v>
      </c>
      <c r="N37" s="33">
        <v>73093.08</v>
      </c>
      <c r="O37" s="33">
        <v>79601.63</v>
      </c>
      <c r="P37" s="33">
        <v>201211.7</v>
      </c>
      <c r="Q37" s="33">
        <v>181494.62</v>
      </c>
      <c r="R37" s="33">
        <v>181726.13</v>
      </c>
      <c r="S37" s="33">
        <v>126666.42</v>
      </c>
      <c r="U37" s="33">
        <f t="shared" si="2"/>
        <v>1122792.4099999999</v>
      </c>
    </row>
    <row r="38" spans="2:21" ht="17.45" customHeight="1">
      <c r="B38" s="30" t="s">
        <v>119</v>
      </c>
      <c r="C38" s="30"/>
      <c r="D38" s="30"/>
      <c r="E38" s="30"/>
      <c r="H38" s="31">
        <f>H39</f>
        <v>-99624.58</v>
      </c>
      <c r="I38" s="31">
        <f>I39</f>
        <v>-152097.11569999999</v>
      </c>
      <c r="J38" s="31">
        <f>J39</f>
        <v>-112495</v>
      </c>
      <c r="K38" s="31">
        <f>K39</f>
        <v>-117155.07053333</v>
      </c>
      <c r="L38" s="31">
        <v>-126332.57963332999</v>
      </c>
      <c r="M38" s="31">
        <v>-114679.22833333</v>
      </c>
      <c r="N38" s="31">
        <v>-133840.38833332999</v>
      </c>
      <c r="O38" s="31">
        <v>-138702.88833332999</v>
      </c>
      <c r="P38" s="31">
        <v>-159459.82833333002</v>
      </c>
      <c r="Q38" s="31">
        <v>-160274.03833333001</v>
      </c>
      <c r="R38" s="31">
        <v>-156570.34833333001</v>
      </c>
      <c r="S38" s="31">
        <v>-156662.89833333</v>
      </c>
      <c r="U38" s="31">
        <f t="shared" si="2"/>
        <v>-1627893.9641999702</v>
      </c>
    </row>
    <row r="39" spans="2:21" ht="17.45" customHeight="1">
      <c r="B39" s="32" t="s">
        <v>118</v>
      </c>
      <c r="C39" s="32"/>
      <c r="D39" s="32"/>
      <c r="E39" s="32"/>
      <c r="H39" s="33">
        <v>-99624.58</v>
      </c>
      <c r="I39" s="33">
        <v>-152097.11569999999</v>
      </c>
      <c r="J39" s="33">
        <v>-112495</v>
      </c>
      <c r="K39" s="33">
        <v>-117155.07053333</v>
      </c>
      <c r="L39" s="33">
        <v>-126332.57963332999</v>
      </c>
      <c r="M39" s="33">
        <v>-114679.22833333</v>
      </c>
      <c r="N39" s="33">
        <v>-133840.38833332999</v>
      </c>
      <c r="O39" s="33">
        <v>-138702.88833332999</v>
      </c>
      <c r="P39" s="33">
        <v>-159459.82833333002</v>
      </c>
      <c r="Q39" s="33">
        <v>-160274.03833333001</v>
      </c>
      <c r="R39" s="33">
        <v>-156570.34833333001</v>
      </c>
      <c r="S39" s="33">
        <v>-156662.89833333</v>
      </c>
      <c r="U39" s="33">
        <f t="shared" si="2"/>
        <v>-1627893.9641999702</v>
      </c>
    </row>
    <row r="40" spans="2:21" ht="17.45" customHeight="1">
      <c r="B40" s="30" t="s">
        <v>117</v>
      </c>
      <c r="C40" s="30"/>
      <c r="D40" s="30"/>
      <c r="E40" s="30"/>
      <c r="H40" s="31">
        <f>H31+H35+H38</f>
        <v>1468658.0838315999</v>
      </c>
      <c r="I40" s="31">
        <f>I31+I35+I38</f>
        <v>960355.1766129043</v>
      </c>
      <c r="J40" s="31">
        <f>J31+J35+J38</f>
        <v>815204</v>
      </c>
      <c r="K40" s="31">
        <f>K31+K35+K38</f>
        <v>1363146.7406977706</v>
      </c>
      <c r="L40" s="31">
        <v>1290508.0208746099</v>
      </c>
      <c r="M40" s="31">
        <v>1050896.466421261</v>
      </c>
      <c r="N40" s="31">
        <v>1006401.1047511303</v>
      </c>
      <c r="O40" s="31">
        <v>1377077.1693762871</v>
      </c>
      <c r="P40" s="31">
        <v>1041404.6410867685</v>
      </c>
      <c r="Q40" s="31">
        <v>719112.56391404849</v>
      </c>
      <c r="R40" s="31">
        <f>R31+R35+R38</f>
        <v>1237993.1746077617</v>
      </c>
      <c r="S40" s="31">
        <f>S31+S35+S38</f>
        <v>1161664.3725910143</v>
      </c>
      <c r="U40" s="31">
        <f t="shared" si="2"/>
        <v>13492421.514765158</v>
      </c>
    </row>
    <row r="41" spans="2:21" ht="17.45" customHeight="1">
      <c r="B41" s="34" t="s">
        <v>116</v>
      </c>
      <c r="C41" s="34"/>
      <c r="D41" s="34"/>
      <c r="E41" s="34"/>
      <c r="H41" s="35">
        <v>1090931.5</v>
      </c>
      <c r="I41" s="35">
        <v>1090931.5</v>
      </c>
      <c r="J41" s="35">
        <v>1090931.5</v>
      </c>
      <c r="K41" s="35">
        <v>1090931.5</v>
      </c>
      <c r="L41" s="35">
        <v>1090931.5</v>
      </c>
      <c r="M41" s="35">
        <v>1152263.1523242192</v>
      </c>
      <c r="N41" s="35">
        <v>1090931.5</v>
      </c>
      <c r="O41" s="35">
        <v>1090931.5</v>
      </c>
      <c r="P41" s="35">
        <v>1090931.5</v>
      </c>
      <c r="Q41" s="35">
        <v>1090931.5</v>
      </c>
      <c r="R41" s="35">
        <v>1090931.5</v>
      </c>
      <c r="S41" s="35">
        <v>1090931.5</v>
      </c>
      <c r="U41" s="35">
        <f t="shared" si="2"/>
        <v>13152509.652324218</v>
      </c>
    </row>
    <row r="42" spans="2:21" ht="17.45" customHeight="1">
      <c r="B42" s="36" t="s">
        <v>115</v>
      </c>
      <c r="C42" s="36"/>
      <c r="D42" s="36"/>
      <c r="E42" s="36"/>
      <c r="H42" s="37">
        <v>0.13462422561192888</v>
      </c>
      <c r="I42" s="37">
        <v>8.8030749557869062E-2</v>
      </c>
      <c r="J42" s="37">
        <v>7.4725473930831787E-2</v>
      </c>
      <c r="K42" s="37">
        <v>0.12495255116364049</v>
      </c>
      <c r="L42" s="37">
        <v>0.11829413862140839</v>
      </c>
      <c r="M42" s="37">
        <v>9.6330197305812604E-2</v>
      </c>
      <c r="N42" s="37">
        <v>9.2251539601810956E-2</v>
      </c>
      <c r="O42" s="37">
        <v>0.1262294808955729</v>
      </c>
      <c r="P42" s="37">
        <v>9.546013118942559E-2</v>
      </c>
      <c r="Q42" s="37">
        <v>6.5917297640965405E-2</v>
      </c>
      <c r="R42" s="37">
        <v>0.1134803765963089</v>
      </c>
      <c r="S42" s="37">
        <v>0.10648371346789548</v>
      </c>
      <c r="U42" s="37">
        <f>AVERAGE(H42:S42)</f>
        <v>0.10306498963195587</v>
      </c>
    </row>
    <row r="43" spans="2:21" ht="17.45" customHeight="1">
      <c r="B43" s="36" t="s">
        <v>114</v>
      </c>
      <c r="C43" s="36"/>
      <c r="D43" s="36"/>
      <c r="E43" s="36"/>
      <c r="H43" s="37">
        <v>0.1</v>
      </c>
      <c r="I43" s="37">
        <v>0.1</v>
      </c>
      <c r="J43" s="37">
        <v>0.1</v>
      </c>
      <c r="K43" s="37">
        <v>0.1</v>
      </c>
      <c r="L43" s="37">
        <v>0.1</v>
      </c>
      <c r="M43" s="37">
        <v>0.105</v>
      </c>
      <c r="N43" s="37">
        <v>0.1</v>
      </c>
      <c r="O43" s="37">
        <v>0.1</v>
      </c>
      <c r="P43" s="37">
        <v>0.1</v>
      </c>
      <c r="Q43" s="37">
        <v>0.1</v>
      </c>
      <c r="R43" s="37">
        <v>0.1</v>
      </c>
      <c r="S43" s="37">
        <v>0.1</v>
      </c>
      <c r="U43" s="37">
        <f>AVERAGE(H43:S43)</f>
        <v>0.10041666666666667</v>
      </c>
    </row>
    <row r="44" spans="2:21" ht="17.45" customHeight="1">
      <c r="B44" s="36" t="s">
        <v>113</v>
      </c>
      <c r="C44" s="36"/>
      <c r="D44" s="36"/>
      <c r="E44" s="36"/>
      <c r="H44" s="39">
        <v>9.35</v>
      </c>
      <c r="I44" s="38">
        <v>9.3178646000000001</v>
      </c>
      <c r="J44" s="38">
        <v>9.3393543999999995</v>
      </c>
      <c r="K44" s="38">
        <v>9.5503274999999999</v>
      </c>
      <c r="L44" s="38">
        <v>9.5767015999999998</v>
      </c>
      <c r="M44" s="38">
        <v>9.5892695000000003</v>
      </c>
      <c r="N44" s="38">
        <v>9.4885494000000001</v>
      </c>
      <c r="O44" s="38">
        <v>9.5602517999999996</v>
      </c>
      <c r="P44" s="38">
        <v>9.5553910000000002</v>
      </c>
      <c r="Q44" s="38">
        <v>9.5574288999999997</v>
      </c>
      <c r="R44" s="38">
        <v>9.5834714999999999</v>
      </c>
      <c r="S44" s="38">
        <v>9.6080742000000008</v>
      </c>
      <c r="U44" s="38" t="s">
        <v>111</v>
      </c>
    </row>
    <row r="45" spans="2:21" ht="17.45" customHeight="1">
      <c r="B45" s="36" t="s">
        <v>112</v>
      </c>
      <c r="C45" s="36"/>
      <c r="D45" s="36"/>
      <c r="E45" s="36"/>
      <c r="H45" s="38">
        <v>7.43</v>
      </c>
      <c r="I45" s="38">
        <v>7.62</v>
      </c>
      <c r="J45" s="38">
        <v>7.91</v>
      </c>
      <c r="K45" s="38">
        <v>7.81</v>
      </c>
      <c r="L45" s="38">
        <v>7.8</v>
      </c>
      <c r="M45" s="38">
        <v>7.88</v>
      </c>
      <c r="N45" s="38">
        <v>7.84</v>
      </c>
      <c r="O45" s="38">
        <v>8</v>
      </c>
      <c r="P45" s="38">
        <v>7.89</v>
      </c>
      <c r="Q45" s="38">
        <v>7.87</v>
      </c>
      <c r="R45" s="38">
        <v>7.9</v>
      </c>
      <c r="S45" s="38">
        <v>8.6300000000000008</v>
      </c>
      <c r="U45" s="38" t="s">
        <v>111</v>
      </c>
    </row>
    <row r="46" spans="2:21" ht="17.45" customHeight="1"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2:21" ht="24.95" customHeight="1">
      <c r="B47" s="21" t="s">
        <v>130</v>
      </c>
      <c r="C47" s="20"/>
      <c r="D47" s="20"/>
      <c r="E47" s="20"/>
      <c r="F47" s="18"/>
      <c r="G47" s="18"/>
      <c r="H47" s="19">
        <v>45292</v>
      </c>
      <c r="I47" s="19">
        <v>45323</v>
      </c>
      <c r="J47" s="19">
        <v>45352</v>
      </c>
      <c r="K47" s="19">
        <v>45383</v>
      </c>
      <c r="L47" s="19">
        <v>45413</v>
      </c>
      <c r="M47" s="19">
        <v>45444</v>
      </c>
      <c r="N47" s="19">
        <v>45474</v>
      </c>
      <c r="O47" s="19">
        <v>45505</v>
      </c>
      <c r="P47" s="19">
        <v>45536</v>
      </c>
      <c r="Q47" s="19">
        <v>45566</v>
      </c>
      <c r="R47" s="19">
        <v>45597</v>
      </c>
      <c r="S47" s="19">
        <v>45627</v>
      </c>
      <c r="T47" s="18"/>
      <c r="U47" s="17">
        <v>2024</v>
      </c>
    </row>
    <row r="48" spans="2:21" ht="3" customHeight="1">
      <c r="B48" s="16"/>
      <c r="C48" s="15"/>
      <c r="D48" s="15"/>
      <c r="E48" s="15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U48" s="14"/>
    </row>
    <row r="49" spans="2:21" ht="3" customHeight="1">
      <c r="B49" s="16"/>
      <c r="C49" s="15"/>
      <c r="D49" s="15"/>
      <c r="E49" s="15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U49" s="14"/>
    </row>
    <row r="50" spans="2:21" ht="17.45" customHeight="1">
      <c r="B50" s="30" t="s">
        <v>126</v>
      </c>
      <c r="C50" s="30"/>
      <c r="D50" s="30"/>
      <c r="E50" s="30"/>
      <c r="H50" s="31">
        <v>750617.23578025191</v>
      </c>
      <c r="I50" s="31">
        <v>906834.51998557802</v>
      </c>
      <c r="J50" s="31">
        <v>1052452.4637925965</v>
      </c>
      <c r="K50" s="31">
        <v>1099041.4006728292</v>
      </c>
      <c r="L50" s="31">
        <v>1115247.1202586349</v>
      </c>
      <c r="M50" s="31">
        <v>1023328.2942167517</v>
      </c>
      <c r="N50" s="31">
        <v>1186108.8999131117</v>
      </c>
      <c r="O50" s="31">
        <v>922162.25903376297</v>
      </c>
      <c r="P50" s="31">
        <v>1132850.1142714941</v>
      </c>
      <c r="Q50" s="31">
        <f>SUM(Q51:Q53)</f>
        <v>1119445.7465332795</v>
      </c>
      <c r="R50" s="31">
        <f>SUM(R51:R53)</f>
        <v>1116114.6142864453</v>
      </c>
      <c r="S50" s="31">
        <f>SUM(S51:S53)</f>
        <v>978406.67085603648</v>
      </c>
      <c r="U50" s="31">
        <f t="shared" ref="U50:U60" si="3">SUM(H50:S50)</f>
        <v>12402609.339600774</v>
      </c>
    </row>
    <row r="51" spans="2:21" ht="17.45" customHeight="1">
      <c r="B51" s="32" t="s">
        <v>125</v>
      </c>
      <c r="C51" s="32"/>
      <c r="D51" s="32"/>
      <c r="E51" s="32"/>
      <c r="H51" s="33">
        <v>590981.73431951797</v>
      </c>
      <c r="I51" s="33">
        <v>705409.85056248261</v>
      </c>
      <c r="J51" s="33">
        <v>699818.11789395357</v>
      </c>
      <c r="K51" s="33">
        <v>733238.05549840501</v>
      </c>
      <c r="L51" s="33">
        <v>679391.04436011706</v>
      </c>
      <c r="M51" s="33">
        <v>859443.99955374876</v>
      </c>
      <c r="N51" s="33">
        <v>705672.44649650285</v>
      </c>
      <c r="O51" s="33">
        <v>736869.16532945784</v>
      </c>
      <c r="P51" s="33">
        <v>726889.88288502709</v>
      </c>
      <c r="Q51" s="33">
        <v>698105.50193024555</v>
      </c>
      <c r="R51" s="33">
        <v>717226.64938469045</v>
      </c>
      <c r="S51" s="33">
        <v>703743.06379442627</v>
      </c>
      <c r="U51" s="33">
        <f t="shared" si="3"/>
        <v>8556789.5120085739</v>
      </c>
    </row>
    <row r="52" spans="2:21" ht="17.45" customHeight="1">
      <c r="B52" s="32" t="s">
        <v>124</v>
      </c>
      <c r="C52" s="32"/>
      <c r="D52" s="32"/>
      <c r="E52" s="32"/>
      <c r="H52" s="33">
        <v>159635.501460734</v>
      </c>
      <c r="I52" s="33">
        <v>201424.66942309542</v>
      </c>
      <c r="J52" s="33">
        <v>226064.12589864284</v>
      </c>
      <c r="K52" s="33">
        <v>221297.20517442413</v>
      </c>
      <c r="L52" s="33">
        <v>152759.955898518</v>
      </c>
      <c r="M52" s="33">
        <v>158773.00466300317</v>
      </c>
      <c r="N52" s="33">
        <v>172464.58341660869</v>
      </c>
      <c r="O52" s="33">
        <v>132385.49370430521</v>
      </c>
      <c r="P52" s="33">
        <v>120548.55138646708</v>
      </c>
      <c r="Q52" s="33">
        <v>167265.15460303385</v>
      </c>
      <c r="R52" s="33">
        <v>320563.61490175489</v>
      </c>
      <c r="S52" s="33">
        <v>274663.60706161027</v>
      </c>
      <c r="U52" s="33">
        <f t="shared" si="3"/>
        <v>2307845.4675921975</v>
      </c>
    </row>
    <row r="53" spans="2:21" ht="17.45" customHeight="1">
      <c r="B53" s="32" t="s">
        <v>123</v>
      </c>
      <c r="C53" s="32"/>
      <c r="D53" s="32"/>
      <c r="E53" s="32"/>
      <c r="H53" s="33"/>
      <c r="I53" s="33"/>
      <c r="J53" s="33">
        <v>126570.22</v>
      </c>
      <c r="K53" s="33">
        <v>144506.14000000001</v>
      </c>
      <c r="L53" s="33">
        <v>283096.12</v>
      </c>
      <c r="M53" s="33">
        <v>5111.2899999997999</v>
      </c>
      <c r="N53" s="33">
        <v>307971.87</v>
      </c>
      <c r="O53" s="33">
        <v>52907.6</v>
      </c>
      <c r="P53" s="33">
        <v>285411.68</v>
      </c>
      <c r="Q53" s="33">
        <v>254075.09</v>
      </c>
      <c r="R53" s="33">
        <v>78324.350000000006</v>
      </c>
      <c r="S53" s="33">
        <v>0</v>
      </c>
      <c r="U53" s="33">
        <f t="shared" si="3"/>
        <v>1537974.3599999999</v>
      </c>
    </row>
    <row r="54" spans="2:21" ht="17.45" customHeight="1">
      <c r="B54" s="30" t="s">
        <v>122</v>
      </c>
      <c r="C54" s="30"/>
      <c r="D54" s="30"/>
      <c r="E54" s="30"/>
      <c r="H54" s="31">
        <v>176085.80000000002</v>
      </c>
      <c r="I54" s="31">
        <v>83912.43</v>
      </c>
      <c r="J54" s="31">
        <v>87479.84</v>
      </c>
      <c r="K54" s="31">
        <v>88497.640000000014</v>
      </c>
      <c r="L54" s="31">
        <v>75473.75</v>
      </c>
      <c r="M54" s="31">
        <v>72088.750000000015</v>
      </c>
      <c r="N54" s="31">
        <v>111946.6</v>
      </c>
      <c r="O54" s="31">
        <v>100602.63</v>
      </c>
      <c r="P54" s="31">
        <v>99134.239999999991</v>
      </c>
      <c r="Q54" s="31">
        <f>SUM(Q55:Q56)</f>
        <v>99929.279999999999</v>
      </c>
      <c r="R54" s="31">
        <f>SUM(R55:R56)</f>
        <v>95318.1</v>
      </c>
      <c r="S54" s="31">
        <f>SUM(S55:S56)</f>
        <v>88892.09</v>
      </c>
      <c r="U54" s="31">
        <f t="shared" si="3"/>
        <v>1179361.1500000001</v>
      </c>
    </row>
    <row r="55" spans="2:21" ht="17.45" customHeight="1">
      <c r="B55" s="32" t="s">
        <v>121</v>
      </c>
      <c r="C55" s="32"/>
      <c r="D55" s="32"/>
      <c r="E55" s="32"/>
      <c r="H55" s="33">
        <v>52085.26</v>
      </c>
      <c r="I55" s="33">
        <v>40000</v>
      </c>
      <c r="J55" s="33">
        <v>40000</v>
      </c>
      <c r="K55" s="33">
        <v>40000</v>
      </c>
      <c r="L55" s="33">
        <v>50000</v>
      </c>
      <c r="M55" s="33">
        <v>50000</v>
      </c>
      <c r="N55" s="33">
        <v>50000</v>
      </c>
      <c r="O55" s="33">
        <v>50000</v>
      </c>
      <c r="P55" s="33">
        <v>45000</v>
      </c>
      <c r="Q55" s="33">
        <v>40000</v>
      </c>
      <c r="R55" s="33">
        <v>42500</v>
      </c>
      <c r="S55" s="33">
        <v>45000</v>
      </c>
      <c r="U55" s="33">
        <f t="shared" si="3"/>
        <v>544585.26</v>
      </c>
    </row>
    <row r="56" spans="2:21" ht="17.45" customHeight="1">
      <c r="B56" s="32" t="s">
        <v>120</v>
      </c>
      <c r="C56" s="32"/>
      <c r="D56" s="32"/>
      <c r="E56" s="32"/>
      <c r="H56" s="33">
        <v>124000.54000000001</v>
      </c>
      <c r="I56" s="33">
        <v>43912.429999999993</v>
      </c>
      <c r="J56" s="33">
        <v>47479.839999999997</v>
      </c>
      <c r="K56" s="33">
        <v>48497.640000000007</v>
      </c>
      <c r="L56" s="33">
        <v>25473.750000000004</v>
      </c>
      <c r="M56" s="33">
        <v>22088.750000000011</v>
      </c>
      <c r="N56" s="33">
        <v>61946.6</v>
      </c>
      <c r="O56" s="33">
        <v>50602.630000000005</v>
      </c>
      <c r="P56" s="33">
        <v>54134.239999999991</v>
      </c>
      <c r="Q56" s="33">
        <v>59929.280000000006</v>
      </c>
      <c r="R56" s="33">
        <v>52818.100000000006</v>
      </c>
      <c r="S56" s="33">
        <v>43892.09</v>
      </c>
      <c r="U56" s="33">
        <f t="shared" si="3"/>
        <v>634775.8899999999</v>
      </c>
    </row>
    <row r="57" spans="2:21" ht="17.45" customHeight="1">
      <c r="B57" s="30" t="s">
        <v>119</v>
      </c>
      <c r="C57" s="30"/>
      <c r="D57" s="30"/>
      <c r="E57" s="30"/>
      <c r="H57" s="31">
        <v>-109493.70000000001</v>
      </c>
      <c r="I57" s="31">
        <v>-117338.84</v>
      </c>
      <c r="J57" s="31">
        <v>-101050.09999999992</v>
      </c>
      <c r="K57" s="31">
        <v>-115951.64</v>
      </c>
      <c r="L57" s="31">
        <v>-122945.78</v>
      </c>
      <c r="M57" s="31">
        <v>-127910.15000000001</v>
      </c>
      <c r="N57" s="31">
        <v>-115204.24</v>
      </c>
      <c r="O57" s="31">
        <v>-117152.11</v>
      </c>
      <c r="P57" s="31">
        <v>-143260.14000000001</v>
      </c>
      <c r="Q57" s="31">
        <f>Q58</f>
        <v>-115952.68</v>
      </c>
      <c r="R57" s="31">
        <f>R58</f>
        <v>-123748.15</v>
      </c>
      <c r="S57" s="31">
        <f>S58</f>
        <v>-113373.04</v>
      </c>
      <c r="U57" s="31">
        <f t="shared" si="3"/>
        <v>-1423380.5699999998</v>
      </c>
    </row>
    <row r="58" spans="2:21" ht="17.45" customHeight="1">
      <c r="B58" s="32" t="s">
        <v>118</v>
      </c>
      <c r="C58" s="32"/>
      <c r="D58" s="32"/>
      <c r="E58" s="32"/>
      <c r="H58" s="33">
        <v>-109493.70000000001</v>
      </c>
      <c r="I58" s="33">
        <v>-117338.84</v>
      </c>
      <c r="J58" s="33">
        <v>-101050.09999999992</v>
      </c>
      <c r="K58" s="33">
        <v>-115951.64</v>
      </c>
      <c r="L58" s="33">
        <v>-122945.78</v>
      </c>
      <c r="M58" s="33">
        <v>-127910.15000000001</v>
      </c>
      <c r="N58" s="33">
        <v>-115204.24</v>
      </c>
      <c r="O58" s="33">
        <v>-117152.11</v>
      </c>
      <c r="P58" s="33">
        <v>-143260.14000000001</v>
      </c>
      <c r="Q58" s="33">
        <v>-115952.68</v>
      </c>
      <c r="R58" s="33">
        <v>-123748.15</v>
      </c>
      <c r="S58" s="33">
        <v>-113373.04</v>
      </c>
      <c r="U58" s="33">
        <f t="shared" si="3"/>
        <v>-1423380.5699999998</v>
      </c>
    </row>
    <row r="59" spans="2:21" ht="17.45" customHeight="1">
      <c r="B59" s="30" t="s">
        <v>117</v>
      </c>
      <c r="C59" s="30"/>
      <c r="D59" s="30"/>
      <c r="E59" s="30"/>
      <c r="H59" s="31">
        <v>817209.335780252</v>
      </c>
      <c r="I59" s="31">
        <v>873408.10998557799</v>
      </c>
      <c r="J59" s="31">
        <v>1038882.2037925967</v>
      </c>
      <c r="K59" s="31">
        <v>1071587.4006728295</v>
      </c>
      <c r="L59" s="31">
        <v>1067775.09025863</v>
      </c>
      <c r="M59" s="31">
        <v>967506.8942167518</v>
      </c>
      <c r="N59" s="31">
        <v>1182851.2599131118</v>
      </c>
      <c r="O59" s="31">
        <v>905612.77903376298</v>
      </c>
      <c r="P59" s="31">
        <v>1088724.2142714942</v>
      </c>
      <c r="Q59" s="31">
        <f>SUM(Q50,Q54,Q57)</f>
        <v>1103422.3465332796</v>
      </c>
      <c r="R59" s="31">
        <f>SUM(R50,R54,R57)</f>
        <v>1087684.5642864455</v>
      </c>
      <c r="S59" s="31">
        <f>SUM(S50,S54,S57)</f>
        <v>953925.72085603653</v>
      </c>
      <c r="U59" s="31">
        <f t="shared" si="3"/>
        <v>12158589.919600772</v>
      </c>
    </row>
    <row r="60" spans="2:21" ht="17.45" customHeight="1">
      <c r="B60" s="34" t="s">
        <v>116</v>
      </c>
      <c r="C60" s="34"/>
      <c r="D60" s="34"/>
      <c r="E60" s="34"/>
      <c r="H60" s="35">
        <v>818198.625</v>
      </c>
      <c r="I60" s="35">
        <v>882534.01925635</v>
      </c>
      <c r="J60" s="35">
        <v>1038882.2</v>
      </c>
      <c r="K60" s="35">
        <v>1036384.925</v>
      </c>
      <c r="L60" s="35">
        <v>1036384.925</v>
      </c>
      <c r="M60" s="35">
        <v>1034099.53826761</v>
      </c>
      <c r="N60" s="35">
        <v>1038670.31173239</v>
      </c>
      <c r="O60" s="35">
        <v>1036384.925</v>
      </c>
      <c r="P60" s="35">
        <v>1036384.925</v>
      </c>
      <c r="Q60" s="35">
        <v>1036384.925</v>
      </c>
      <c r="R60" s="35">
        <v>1036384.925</v>
      </c>
      <c r="S60" s="35">
        <v>1036384.925</v>
      </c>
      <c r="U60" s="35">
        <f t="shared" si="3"/>
        <v>12067079.169256352</v>
      </c>
    </row>
    <row r="61" spans="2:21" ht="17.45" customHeight="1">
      <c r="B61" s="36" t="s">
        <v>115</v>
      </c>
      <c r="C61" s="36"/>
      <c r="D61" s="36"/>
      <c r="E61" s="36"/>
      <c r="H61" s="37">
        <v>7.4909317017636035E-2</v>
      </c>
      <c r="I61" s="37">
        <v>8.0060765500453324E-2</v>
      </c>
      <c r="J61" s="37">
        <v>9.5228912520410006E-2</v>
      </c>
      <c r="K61" s="37">
        <v>9.8226827318931523E-2</v>
      </c>
      <c r="L61" s="37">
        <v>9.7877372709343796E-2</v>
      </c>
      <c r="M61" s="37">
        <v>8.8686310205246782E-2</v>
      </c>
      <c r="N61" s="37">
        <v>0.10842580491195934</v>
      </c>
      <c r="O61" s="37">
        <v>8.3012799523504724E-2</v>
      </c>
      <c r="P61" s="37">
        <v>9.9797669631089964E-2</v>
      </c>
      <c r="Q61" s="37">
        <v>0.10114497074594322</v>
      </c>
      <c r="R61" s="37">
        <v>9.9702370340066765E-2</v>
      </c>
      <c r="S61" s="37">
        <v>8.7441394886483392E-2</v>
      </c>
      <c r="U61" s="37">
        <f>AVERAGE(H61:S61)</f>
        <v>9.287620960925573E-2</v>
      </c>
    </row>
    <row r="62" spans="2:21" ht="17.45" customHeight="1">
      <c r="B62" s="36" t="s">
        <v>114</v>
      </c>
      <c r="C62" s="36"/>
      <c r="D62" s="36"/>
      <c r="E62" s="36"/>
      <c r="H62" s="37">
        <v>7.4999999999999997E-2</v>
      </c>
      <c r="I62" s="37">
        <v>8.0897289999999997E-2</v>
      </c>
      <c r="J62" s="37">
        <v>9.5228912172762442E-2</v>
      </c>
      <c r="K62" s="37">
        <v>9.5000000000000001E-2</v>
      </c>
      <c r="L62" s="37">
        <v>9.5000000000000001E-2</v>
      </c>
      <c r="M62" s="37">
        <v>9.4790510519460663E-2</v>
      </c>
      <c r="N62" s="37">
        <v>9.5209489480539339E-2</v>
      </c>
      <c r="O62" s="37">
        <v>9.5000000000000001E-2</v>
      </c>
      <c r="P62" s="37">
        <v>9.5000000000000001E-2</v>
      </c>
      <c r="Q62" s="37">
        <v>9.5000000000000001E-2</v>
      </c>
      <c r="R62" s="37">
        <v>9.5000000000000001E-2</v>
      </c>
      <c r="S62" s="37">
        <v>9.5000000000000001E-2</v>
      </c>
      <c r="U62" s="37">
        <f>AVERAGE(H62:S62)</f>
        <v>9.2177183514396854E-2</v>
      </c>
    </row>
    <row r="63" spans="2:21" ht="17.45" customHeight="1">
      <c r="B63" s="36" t="s">
        <v>113</v>
      </c>
      <c r="C63" s="36"/>
      <c r="D63" s="36"/>
      <c r="E63" s="36"/>
      <c r="H63" s="39">
        <v>10.02</v>
      </c>
      <c r="I63" s="38">
        <v>10.01</v>
      </c>
      <c r="J63" s="38">
        <v>9.98</v>
      </c>
      <c r="K63" s="38">
        <v>9.8073375056087393</v>
      </c>
      <c r="L63" s="38">
        <v>9.8470862726028177</v>
      </c>
      <c r="M63" s="38">
        <v>9.7200000000000006</v>
      </c>
      <c r="N63" s="38">
        <v>9.8809027798720628</v>
      </c>
      <c r="O63" s="38">
        <v>9.77</v>
      </c>
      <c r="P63" s="38">
        <v>9.7307687082094532</v>
      </c>
      <c r="Q63" s="38">
        <v>9.6</v>
      </c>
      <c r="R63" s="38">
        <v>9.5200987156388823</v>
      </c>
      <c r="S63" s="38">
        <v>9.24</v>
      </c>
      <c r="U63" s="38" t="s">
        <v>111</v>
      </c>
    </row>
    <row r="64" spans="2:21" ht="17.45" customHeight="1">
      <c r="B64" s="36" t="s">
        <v>112</v>
      </c>
      <c r="C64" s="36"/>
      <c r="D64" s="36"/>
      <c r="E64" s="36"/>
      <c r="H64" s="38">
        <v>9.5</v>
      </c>
      <c r="I64" s="38">
        <v>9.01</v>
      </c>
      <c r="J64" s="38">
        <v>8.9</v>
      </c>
      <c r="K64" s="38">
        <v>9</v>
      </c>
      <c r="L64" s="38">
        <v>9.06</v>
      </c>
      <c r="M64" s="38">
        <v>8.99</v>
      </c>
      <c r="N64" s="38">
        <v>9.01</v>
      </c>
      <c r="O64" s="38">
        <v>9.02</v>
      </c>
      <c r="P64" s="38">
        <v>9.01</v>
      </c>
      <c r="Q64" s="38">
        <v>8.57</v>
      </c>
      <c r="R64" s="38">
        <v>8.02</v>
      </c>
      <c r="S64" s="38">
        <v>8</v>
      </c>
      <c r="U64" s="38" t="s">
        <v>111</v>
      </c>
    </row>
    <row r="65" spans="2:21" ht="17.45" customHeight="1"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spans="2:21" ht="24.95" customHeight="1">
      <c r="B66" s="21" t="s">
        <v>129</v>
      </c>
      <c r="C66" s="20"/>
      <c r="D66" s="20"/>
      <c r="E66" s="20"/>
      <c r="F66" s="18"/>
      <c r="G66" s="18"/>
      <c r="H66" s="19">
        <v>44927</v>
      </c>
      <c r="I66" s="19">
        <v>44958</v>
      </c>
      <c r="J66" s="19">
        <v>44986</v>
      </c>
      <c r="K66" s="19">
        <v>45017</v>
      </c>
      <c r="L66" s="19">
        <v>45047</v>
      </c>
      <c r="M66" s="19">
        <v>45078</v>
      </c>
      <c r="N66" s="19">
        <v>45108</v>
      </c>
      <c r="O66" s="19">
        <v>45139</v>
      </c>
      <c r="P66" s="19">
        <v>45170</v>
      </c>
      <c r="Q66" s="19">
        <v>45200</v>
      </c>
      <c r="R66" s="19">
        <v>45231</v>
      </c>
      <c r="S66" s="19">
        <v>45261</v>
      </c>
      <c r="T66" s="18"/>
      <c r="U66" s="17">
        <v>2023</v>
      </c>
    </row>
    <row r="67" spans="2:21" ht="5.0999999999999996" customHeight="1">
      <c r="B67" s="16"/>
      <c r="C67" s="15"/>
      <c r="D67" s="15"/>
      <c r="E67" s="15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U67" s="14"/>
    </row>
    <row r="68" spans="2:21" ht="5.0999999999999996" customHeight="1">
      <c r="B68" s="16"/>
      <c r="C68" s="15"/>
      <c r="D68" s="15"/>
      <c r="E68" s="15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U68" s="14"/>
    </row>
    <row r="69" spans="2:21" ht="17.45" customHeight="1">
      <c r="B69" s="30" t="s">
        <v>126</v>
      </c>
      <c r="C69" s="30"/>
      <c r="D69" s="30"/>
      <c r="E69" s="30"/>
      <c r="H69" s="31">
        <v>484295.07549323159</v>
      </c>
      <c r="I69" s="31">
        <v>751694.09699040488</v>
      </c>
      <c r="J69" s="31">
        <v>465421.63130273699</v>
      </c>
      <c r="K69" s="31">
        <v>536704.57742864289</v>
      </c>
      <c r="L69" s="31">
        <v>588952.82000532374</v>
      </c>
      <c r="M69" s="31">
        <v>546150.28124309494</v>
      </c>
      <c r="N69" s="31">
        <v>719374.95903026545</v>
      </c>
      <c r="O69" s="31">
        <v>617787.32303958945</v>
      </c>
      <c r="P69" s="31">
        <v>670234.97161575384</v>
      </c>
      <c r="Q69" s="31">
        <v>435455.36393753334</v>
      </c>
      <c r="R69" s="31">
        <v>691763.31348405592</v>
      </c>
      <c r="S69" s="31">
        <v>798758.48961622687</v>
      </c>
      <c r="U69" s="31">
        <v>7309624.4431868596</v>
      </c>
    </row>
    <row r="70" spans="2:21" ht="17.45" customHeight="1">
      <c r="B70" s="32" t="s">
        <v>125</v>
      </c>
      <c r="C70" s="32"/>
      <c r="D70" s="32"/>
      <c r="E70" s="32"/>
      <c r="H70" s="33">
        <v>373193.59293305443</v>
      </c>
      <c r="I70" s="33">
        <v>363010.84048745502</v>
      </c>
      <c r="J70" s="33">
        <v>328009.08792589785</v>
      </c>
      <c r="K70" s="33">
        <v>379322.613652492</v>
      </c>
      <c r="L70" s="33">
        <v>349353.42623465875</v>
      </c>
      <c r="M70" s="33">
        <v>363369.43119568698</v>
      </c>
      <c r="N70" s="33">
        <v>366693.94334616134</v>
      </c>
      <c r="O70" s="33">
        <v>372553.20590450132</v>
      </c>
      <c r="P70" s="33">
        <v>366222.31731681427</v>
      </c>
      <c r="Q70" s="33">
        <v>351903.19490049168</v>
      </c>
      <c r="R70" s="33">
        <v>399529.79643543303</v>
      </c>
      <c r="S70" s="33">
        <v>615935.20609636034</v>
      </c>
      <c r="U70" s="33">
        <v>4629096.6564290067</v>
      </c>
    </row>
    <row r="71" spans="2:21" ht="17.45" customHeight="1">
      <c r="B71" s="32" t="s">
        <v>124</v>
      </c>
      <c r="C71" s="32"/>
      <c r="D71" s="32"/>
      <c r="E71" s="32"/>
      <c r="H71" s="33">
        <v>111101.48256017714</v>
      </c>
      <c r="I71" s="33">
        <v>388683.25650294987</v>
      </c>
      <c r="J71" s="33">
        <v>137412.54337683914</v>
      </c>
      <c r="K71" s="33">
        <v>160413.50377615099</v>
      </c>
      <c r="L71" s="33">
        <v>239599.39377066499</v>
      </c>
      <c r="M71" s="33">
        <v>182780.85004740799</v>
      </c>
      <c r="N71" s="33">
        <v>352681.01568410406</v>
      </c>
      <c r="O71" s="33">
        <v>245234.1171350881</v>
      </c>
      <c r="P71" s="33">
        <v>72736.814298939586</v>
      </c>
      <c r="Q71" s="33">
        <v>83552.169037041691</v>
      </c>
      <c r="R71" s="33">
        <v>96777.437048622887</v>
      </c>
      <c r="S71" s="33">
        <v>96180.223519866558</v>
      </c>
      <c r="U71" s="33">
        <v>2167152.8067578529</v>
      </c>
    </row>
    <row r="72" spans="2:21" ht="17.45" customHeight="1">
      <c r="B72" s="32" t="s">
        <v>123</v>
      </c>
      <c r="C72" s="32"/>
      <c r="D72" s="32"/>
      <c r="E72" s="32"/>
      <c r="H72" s="33"/>
      <c r="I72" s="33"/>
      <c r="J72" s="33"/>
      <c r="K72" s="33">
        <v>-3031.54000000001</v>
      </c>
      <c r="L72" s="33"/>
      <c r="M72" s="33"/>
      <c r="N72" s="33"/>
      <c r="O72" s="33"/>
      <c r="P72" s="33">
        <v>231275.84</v>
      </c>
      <c r="Q72" s="33"/>
      <c r="R72" s="33">
        <v>195456.08</v>
      </c>
      <c r="S72" s="33">
        <v>86643.059999999896</v>
      </c>
      <c r="U72" s="33">
        <v>513374.97999999986</v>
      </c>
    </row>
    <row r="73" spans="2:21" ht="17.45" customHeight="1">
      <c r="B73" s="30" t="s">
        <v>122</v>
      </c>
      <c r="C73" s="30"/>
      <c r="D73" s="30"/>
      <c r="E73" s="30"/>
      <c r="H73" s="31">
        <v>18411.490000000002</v>
      </c>
      <c r="I73" s="31">
        <v>18605.850000000009</v>
      </c>
      <c r="J73" s="31">
        <v>22158.579999999991</v>
      </c>
      <c r="K73" s="31">
        <v>21049.64</v>
      </c>
      <c r="L73" s="31">
        <v>14896.459999999995</v>
      </c>
      <c r="M73" s="31">
        <v>15757.879999999994</v>
      </c>
      <c r="N73" s="31">
        <v>11400.36</v>
      </c>
      <c r="O73" s="31">
        <v>10806.92</v>
      </c>
      <c r="P73" s="31">
        <v>9693.4599999999991</v>
      </c>
      <c r="Q73" s="31">
        <v>11297.26</v>
      </c>
      <c r="R73" s="31">
        <v>37702.659999999996</v>
      </c>
      <c r="S73" s="31">
        <v>147136.29999999999</v>
      </c>
      <c r="U73" s="31">
        <v>338916.86</v>
      </c>
    </row>
    <row r="74" spans="2:21" ht="17.45" customHeight="1">
      <c r="B74" s="32" t="s">
        <v>121</v>
      </c>
      <c r="C74" s="32"/>
      <c r="D74" s="32"/>
      <c r="E74" s="32"/>
      <c r="H74" s="33"/>
      <c r="I74" s="33"/>
      <c r="J74" s="33"/>
      <c r="K74" s="33"/>
      <c r="L74" s="33"/>
      <c r="M74" s="33"/>
      <c r="N74" s="33"/>
      <c r="O74" s="33"/>
      <c r="P74" s="33"/>
      <c r="Q74" s="33">
        <v>161.28</v>
      </c>
      <c r="R74" s="33">
        <v>5122.6199999999953</v>
      </c>
      <c r="S74" s="33">
        <v>20283.899999999994</v>
      </c>
      <c r="U74" s="33">
        <v>25567.799999999988</v>
      </c>
    </row>
    <row r="75" spans="2:21" ht="17.45" customHeight="1">
      <c r="B75" s="32" t="s">
        <v>120</v>
      </c>
      <c r="C75" s="32"/>
      <c r="D75" s="32"/>
      <c r="E75" s="32"/>
      <c r="H75" s="33">
        <v>18411.490000000002</v>
      </c>
      <c r="I75" s="33">
        <v>18605.850000000009</v>
      </c>
      <c r="J75" s="33">
        <v>22158.579999999991</v>
      </c>
      <c r="K75" s="33">
        <v>21049.64</v>
      </c>
      <c r="L75" s="33">
        <v>14896.459999999995</v>
      </c>
      <c r="M75" s="33">
        <v>15757.879999999994</v>
      </c>
      <c r="N75" s="33">
        <v>11400.36</v>
      </c>
      <c r="O75" s="33">
        <v>10806.92</v>
      </c>
      <c r="P75" s="33">
        <v>9693.4599999999991</v>
      </c>
      <c r="Q75" s="33">
        <v>11135.98</v>
      </c>
      <c r="R75" s="33">
        <v>32580.04</v>
      </c>
      <c r="S75" s="33">
        <v>126852.4</v>
      </c>
      <c r="U75" s="33">
        <v>313349.06</v>
      </c>
    </row>
    <row r="76" spans="2:21" ht="17.45" customHeight="1">
      <c r="B76" s="30" t="s">
        <v>119</v>
      </c>
      <c r="C76" s="30"/>
      <c r="D76" s="30"/>
      <c r="E76" s="30"/>
      <c r="H76" s="31">
        <v>-64282.439999999995</v>
      </c>
      <c r="I76" s="31">
        <v>-49295.4</v>
      </c>
      <c r="J76" s="31">
        <v>-48726.62</v>
      </c>
      <c r="K76" s="31">
        <v>-49157.73</v>
      </c>
      <c r="L76" s="31">
        <v>-54788.770000000004</v>
      </c>
      <c r="M76" s="31">
        <v>-62826.320000000007</v>
      </c>
      <c r="N76" s="31">
        <v>-51865.22</v>
      </c>
      <c r="O76" s="31">
        <v>-51312.289999999994</v>
      </c>
      <c r="P76" s="31">
        <v>-50446.68</v>
      </c>
      <c r="Q76" s="31">
        <v>-74140.84</v>
      </c>
      <c r="R76" s="31">
        <v>-56348.959999999999</v>
      </c>
      <c r="S76" s="31">
        <v>-75098.05</v>
      </c>
      <c r="U76" s="31">
        <v>-688289.32</v>
      </c>
    </row>
    <row r="77" spans="2:21" ht="17.45" customHeight="1">
      <c r="B77" s="32" t="s">
        <v>118</v>
      </c>
      <c r="C77" s="32"/>
      <c r="D77" s="32"/>
      <c r="E77" s="32"/>
      <c r="H77" s="33">
        <v>-64282.439999999995</v>
      </c>
      <c r="I77" s="33">
        <v>-49295.4</v>
      </c>
      <c r="J77" s="33">
        <v>-48726.62</v>
      </c>
      <c r="K77" s="33">
        <v>-49157.729999999996</v>
      </c>
      <c r="L77" s="33">
        <v>-54788.770000000004</v>
      </c>
      <c r="M77" s="33">
        <v>-62826.320000000007</v>
      </c>
      <c r="N77" s="33">
        <v>-51865.22</v>
      </c>
      <c r="O77" s="33">
        <v>-51312.289999999994</v>
      </c>
      <c r="P77" s="33">
        <v>-50446.68</v>
      </c>
      <c r="Q77" s="33">
        <v>-74140.84</v>
      </c>
      <c r="R77" s="33">
        <v>-56348.959999999999</v>
      </c>
      <c r="S77" s="33">
        <v>-75098.05</v>
      </c>
      <c r="U77" s="33">
        <v>-688289.32</v>
      </c>
    </row>
    <row r="78" spans="2:21" ht="17.45" customHeight="1">
      <c r="B78" s="30" t="s">
        <v>117</v>
      </c>
      <c r="C78" s="30"/>
      <c r="D78" s="30"/>
      <c r="E78" s="30"/>
      <c r="H78" s="31">
        <v>438424.12549323158</v>
      </c>
      <c r="I78" s="31">
        <v>721004.54699040484</v>
      </c>
      <c r="J78" s="31">
        <v>438853.59130273701</v>
      </c>
      <c r="K78" s="31">
        <v>508596.48742864293</v>
      </c>
      <c r="L78" s="31">
        <v>549060.51000532368</v>
      </c>
      <c r="M78" s="31">
        <v>499081.84124309494</v>
      </c>
      <c r="N78" s="31">
        <v>678910.09903026547</v>
      </c>
      <c r="O78" s="31">
        <v>577281.95303958945</v>
      </c>
      <c r="P78" s="31">
        <v>629481.75161575375</v>
      </c>
      <c r="Q78" s="31">
        <v>372611.78393753339</v>
      </c>
      <c r="R78" s="31">
        <v>673117.01348405599</v>
      </c>
      <c r="S78" s="31">
        <v>870796.73961622687</v>
      </c>
      <c r="U78" s="31">
        <v>6960251.9831868596</v>
      </c>
    </row>
    <row r="79" spans="2:21" ht="17.45" customHeight="1">
      <c r="B79" s="34" t="s">
        <v>116</v>
      </c>
      <c r="C79" s="34"/>
      <c r="D79" s="34"/>
      <c r="E79" s="34"/>
      <c r="H79" s="35">
        <v>552750</v>
      </c>
      <c r="I79" s="35">
        <v>552749.99999999977</v>
      </c>
      <c r="J79" s="35">
        <v>552750</v>
      </c>
      <c r="K79" s="35">
        <v>552750</v>
      </c>
      <c r="L79" s="35">
        <v>552750</v>
      </c>
      <c r="M79" s="35">
        <v>552750</v>
      </c>
      <c r="N79" s="35">
        <v>552750</v>
      </c>
      <c r="O79" s="35">
        <v>552749.99999999977</v>
      </c>
      <c r="P79" s="35">
        <v>552750</v>
      </c>
      <c r="Q79" s="35">
        <v>552750</v>
      </c>
      <c r="R79" s="35">
        <v>552750</v>
      </c>
      <c r="S79" s="35">
        <v>502500</v>
      </c>
      <c r="U79" s="35">
        <v>6582750</v>
      </c>
    </row>
    <row r="80" spans="2:21" ht="17.45" customHeight="1">
      <c r="B80" s="36" t="s">
        <v>115</v>
      </c>
      <c r="C80" s="36"/>
      <c r="D80" s="36"/>
      <c r="E80" s="36"/>
      <c r="H80" s="37">
        <v>8.7248582187707771E-2</v>
      </c>
      <c r="I80" s="37">
        <v>0.14348349193838902</v>
      </c>
      <c r="J80" s="37">
        <v>8.7334048020445171E-2</v>
      </c>
      <c r="K80" s="38">
        <v>0.10121323132908316</v>
      </c>
      <c r="L80" s="37">
        <v>0.10926577313538779</v>
      </c>
      <c r="M80" s="37">
        <v>9.9319769401610927E-2</v>
      </c>
      <c r="N80" s="37">
        <v>0.13510648736920705</v>
      </c>
      <c r="O80" s="37">
        <v>0.11488198070439591</v>
      </c>
      <c r="P80" s="37">
        <v>0.12527000032154303</v>
      </c>
      <c r="Q80" s="37">
        <v>7.4151598793538984E-2</v>
      </c>
      <c r="R80" s="37">
        <v>0.13395363452419023</v>
      </c>
      <c r="S80" s="37">
        <v>0.17329288350571678</v>
      </c>
      <c r="U80" s="37">
        <v>0.11542706439779205</v>
      </c>
    </row>
    <row r="81" spans="2:21" ht="17.45" customHeight="1">
      <c r="B81" s="36" t="s">
        <v>114</v>
      </c>
      <c r="C81" s="36"/>
      <c r="D81" s="36"/>
      <c r="E81" s="36"/>
      <c r="H81" s="37">
        <v>0.11</v>
      </c>
      <c r="I81" s="37">
        <v>0.10999999999999996</v>
      </c>
      <c r="J81" s="37">
        <v>0.11</v>
      </c>
      <c r="K81" s="37">
        <v>0.11</v>
      </c>
      <c r="L81" s="37">
        <v>0.11</v>
      </c>
      <c r="M81" s="37">
        <v>0.11</v>
      </c>
      <c r="N81" s="37">
        <v>0.11</v>
      </c>
      <c r="O81" s="37">
        <v>0.10999999999999996</v>
      </c>
      <c r="P81" s="37">
        <v>0.11</v>
      </c>
      <c r="Q81" s="37">
        <v>0.11</v>
      </c>
      <c r="R81" s="37">
        <v>0.11</v>
      </c>
      <c r="S81" s="37">
        <v>0.1</v>
      </c>
      <c r="U81" s="37">
        <v>0.10916666666666668</v>
      </c>
    </row>
    <row r="82" spans="2:21" ht="17.45" customHeight="1">
      <c r="B82" s="36" t="s">
        <v>113</v>
      </c>
      <c r="C82" s="36"/>
      <c r="D82" s="36"/>
      <c r="E82" s="36"/>
      <c r="H82" s="39">
        <v>9.65</v>
      </c>
      <c r="I82" s="38">
        <v>9.75</v>
      </c>
      <c r="J82" s="38">
        <v>9.8699999999999992</v>
      </c>
      <c r="K82" s="38">
        <v>9.91</v>
      </c>
      <c r="L82" s="38">
        <v>10.039999999999999</v>
      </c>
      <c r="M82" s="38">
        <v>10.09</v>
      </c>
      <c r="N82" s="38">
        <v>9.91</v>
      </c>
      <c r="O82" s="38">
        <v>9.84</v>
      </c>
      <c r="P82" s="38">
        <v>9.7100000000000009</v>
      </c>
      <c r="Q82" s="38">
        <v>9.73</v>
      </c>
      <c r="R82" s="38">
        <v>9.98</v>
      </c>
      <c r="S82" s="38">
        <v>10.01</v>
      </c>
      <c r="U82" s="38" t="s">
        <v>111</v>
      </c>
    </row>
    <row r="83" spans="2:21" ht="17.45" customHeight="1">
      <c r="B83" s="36" t="s">
        <v>112</v>
      </c>
      <c r="C83" s="36"/>
      <c r="D83" s="36"/>
      <c r="E83" s="36"/>
      <c r="H83" s="38">
        <v>9.4499999999999993</v>
      </c>
      <c r="I83" s="38">
        <v>8.86</v>
      </c>
      <c r="J83" s="38">
        <v>8.5500000000000007</v>
      </c>
      <c r="K83" s="38">
        <v>8.6999999999999993</v>
      </c>
      <c r="L83" s="38">
        <v>8.77</v>
      </c>
      <c r="M83" s="38">
        <v>8.75</v>
      </c>
      <c r="N83" s="38">
        <v>8.76</v>
      </c>
      <c r="O83" s="38">
        <v>9.18</v>
      </c>
      <c r="P83" s="38">
        <v>9.69</v>
      </c>
      <c r="Q83" s="38">
        <v>10.24</v>
      </c>
      <c r="R83" s="38">
        <v>10.17</v>
      </c>
      <c r="S83" s="38">
        <v>9.7200000000000006</v>
      </c>
      <c r="U83" s="38" t="s">
        <v>111</v>
      </c>
    </row>
    <row r="84" spans="2:21" ht="24" customHeight="1">
      <c r="B84" s="16"/>
      <c r="C84" s="15"/>
      <c r="D84" s="15"/>
      <c r="E84" s="15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U84" s="14"/>
    </row>
    <row r="85" spans="2:21" ht="24.75" customHeight="1">
      <c r="B85" s="21" t="s">
        <v>128</v>
      </c>
      <c r="C85" s="20"/>
      <c r="D85" s="20"/>
      <c r="E85" s="20"/>
      <c r="F85" s="18"/>
      <c r="G85" s="18"/>
      <c r="H85" s="19">
        <v>44562</v>
      </c>
      <c r="I85" s="19">
        <v>44593</v>
      </c>
      <c r="J85" s="19">
        <v>44621</v>
      </c>
      <c r="K85" s="19">
        <v>44652</v>
      </c>
      <c r="L85" s="19">
        <v>44682</v>
      </c>
      <c r="M85" s="19">
        <v>44713</v>
      </c>
      <c r="N85" s="19">
        <v>44743</v>
      </c>
      <c r="O85" s="19">
        <v>44774</v>
      </c>
      <c r="P85" s="19">
        <v>44805</v>
      </c>
      <c r="Q85" s="19">
        <v>44835</v>
      </c>
      <c r="R85" s="19">
        <v>44866</v>
      </c>
      <c r="S85" s="19">
        <v>44896</v>
      </c>
      <c r="U85" s="17">
        <v>2022</v>
      </c>
    </row>
    <row r="86" spans="2:21" ht="5.0999999999999996" customHeight="1">
      <c r="B86" s="16"/>
      <c r="C86" s="15"/>
      <c r="D86" s="15"/>
      <c r="E86" s="15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</row>
    <row r="87" spans="2:21" ht="4.5" customHeight="1">
      <c r="B87" s="16"/>
      <c r="C87" s="15"/>
      <c r="D87" s="15"/>
      <c r="E87" s="15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</row>
    <row r="88" spans="2:21" ht="17.45" customHeight="1">
      <c r="B88" s="30" t="s">
        <v>126</v>
      </c>
      <c r="C88" s="30"/>
      <c r="D88" s="30"/>
      <c r="E88" s="30"/>
      <c r="H88" s="31">
        <v>585285.59733655583</v>
      </c>
      <c r="I88" s="31">
        <v>622601.06000000006</v>
      </c>
      <c r="J88" s="31">
        <v>548836.21198502078</v>
      </c>
      <c r="K88" s="31">
        <v>625082.794352383</v>
      </c>
      <c r="L88" s="31">
        <v>604207.40308225597</v>
      </c>
      <c r="M88" s="31">
        <v>672980.31881585601</v>
      </c>
      <c r="N88" s="31">
        <v>1145857.5130537702</v>
      </c>
      <c r="O88" s="31">
        <v>587545.17067690846</v>
      </c>
      <c r="P88" s="31">
        <v>398399.16036225663</v>
      </c>
      <c r="Q88" s="31">
        <v>438521.99026460596</v>
      </c>
      <c r="R88" s="31">
        <v>435851.57823125378</v>
      </c>
      <c r="S88" s="31">
        <v>456787.33698755637</v>
      </c>
      <c r="U88" s="31">
        <v>7121956.1351484228</v>
      </c>
    </row>
    <row r="89" spans="2:21" ht="17.45" customHeight="1">
      <c r="B89" s="32" t="s">
        <v>125</v>
      </c>
      <c r="C89" s="32"/>
      <c r="D89" s="32"/>
      <c r="E89" s="32"/>
      <c r="H89" s="33">
        <v>288804.54733655578</v>
      </c>
      <c r="I89" s="33">
        <v>293355.7</v>
      </c>
      <c r="J89" s="33">
        <v>325164.17146581801</v>
      </c>
      <c r="K89" s="33">
        <v>353008.11357949302</v>
      </c>
      <c r="L89" s="33">
        <v>332585.39854404837</v>
      </c>
      <c r="M89" s="33">
        <v>346080.30814515793</v>
      </c>
      <c r="N89" s="33">
        <v>345740.44721600157</v>
      </c>
      <c r="O89" s="33">
        <v>291111.02285901498</v>
      </c>
      <c r="P89" s="33">
        <v>343622.47974047012</v>
      </c>
      <c r="Q89" s="33">
        <v>333109.70123362698</v>
      </c>
      <c r="R89" s="33">
        <v>326831.32991407375</v>
      </c>
      <c r="S89" s="33">
        <v>342720.44965815952</v>
      </c>
      <c r="U89" s="33">
        <v>3922133.6696924204</v>
      </c>
    </row>
    <row r="90" spans="2:21" ht="17.45" customHeight="1">
      <c r="B90" s="32" t="s">
        <v>124</v>
      </c>
      <c r="C90" s="32"/>
      <c r="D90" s="32"/>
      <c r="E90" s="32"/>
      <c r="H90" s="33">
        <v>296481.05</v>
      </c>
      <c r="I90" s="33">
        <v>329245.36000000004</v>
      </c>
      <c r="J90" s="33">
        <v>223672.04051920274</v>
      </c>
      <c r="K90" s="33">
        <v>272074.68077288999</v>
      </c>
      <c r="L90" s="33">
        <v>271622.00453820755</v>
      </c>
      <c r="M90" s="33">
        <v>326900.01067069813</v>
      </c>
      <c r="N90" s="33">
        <v>800117.0658377686</v>
      </c>
      <c r="O90" s="33">
        <v>296434.14781789348</v>
      </c>
      <c r="P90" s="33">
        <v>54776.680621786487</v>
      </c>
      <c r="Q90" s="33">
        <v>105412.28903097899</v>
      </c>
      <c r="R90" s="33">
        <v>109020.24831718</v>
      </c>
      <c r="S90" s="33">
        <v>114066.88732939684</v>
      </c>
      <c r="U90" s="33">
        <v>3199822.4654560029</v>
      </c>
    </row>
    <row r="91" spans="2:21" ht="17.45" customHeight="1">
      <c r="B91" s="32" t="s">
        <v>123</v>
      </c>
      <c r="C91" s="32"/>
      <c r="D91" s="32"/>
      <c r="E91" s="32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U91" s="33"/>
    </row>
    <row r="92" spans="2:21" ht="17.45" customHeight="1">
      <c r="B92" s="30" t="s">
        <v>122</v>
      </c>
      <c r="C92" s="30"/>
      <c r="D92" s="30"/>
      <c r="E92" s="30"/>
      <c r="H92" s="31">
        <v>18057</v>
      </c>
      <c r="I92" s="31">
        <v>21206.069999999996</v>
      </c>
      <c r="J92" s="31">
        <v>14301.04</v>
      </c>
      <c r="K92" s="31">
        <v>18242.960000000006</v>
      </c>
      <c r="L92" s="31">
        <v>25045.509999999987</v>
      </c>
      <c r="M92" s="31">
        <v>30426.140000000014</v>
      </c>
      <c r="N92" s="31">
        <v>35002.080000000002</v>
      </c>
      <c r="O92" s="31">
        <v>39383.72</v>
      </c>
      <c r="P92" s="31">
        <v>38390.100000000006</v>
      </c>
      <c r="Q92" s="31">
        <v>38478.14</v>
      </c>
      <c r="R92" s="31">
        <v>15866.599999999995</v>
      </c>
      <c r="S92" s="31">
        <v>23135.33</v>
      </c>
      <c r="U92" s="31">
        <v>296926.7</v>
      </c>
    </row>
    <row r="93" spans="2:21" ht="17.45" customHeight="1">
      <c r="B93" s="32" t="s">
        <v>121</v>
      </c>
      <c r="C93" s="32"/>
      <c r="D93" s="32"/>
      <c r="E93" s="32"/>
      <c r="H93" s="33"/>
      <c r="I93" s="33"/>
      <c r="J93" s="33"/>
      <c r="K93" s="33">
        <v>4793.58</v>
      </c>
      <c r="L93" s="33">
        <v>6162</v>
      </c>
      <c r="M93" s="33">
        <v>6418.7500000000018</v>
      </c>
      <c r="N93" s="33">
        <v>6213.35</v>
      </c>
      <c r="O93" s="33">
        <v>5648.5</v>
      </c>
      <c r="P93" s="33">
        <v>5648.5</v>
      </c>
      <c r="Q93" s="33">
        <v>5135</v>
      </c>
      <c r="R93" s="33">
        <v>-19411.689999999999</v>
      </c>
      <c r="S93" s="33"/>
      <c r="U93" s="33"/>
    </row>
    <row r="94" spans="2:21" ht="17.45" customHeight="1">
      <c r="B94" s="32" t="s">
        <v>120</v>
      </c>
      <c r="C94" s="32"/>
      <c r="D94" s="32"/>
      <c r="E94" s="32"/>
      <c r="H94" s="33">
        <v>18057</v>
      </c>
      <c r="I94" s="33">
        <v>21206.069999999996</v>
      </c>
      <c r="J94" s="33">
        <v>14301.04</v>
      </c>
      <c r="K94" s="33">
        <v>13449.380000000005</v>
      </c>
      <c r="L94" s="33">
        <v>18883.509999999987</v>
      </c>
      <c r="M94" s="33">
        <v>24007.390000000014</v>
      </c>
      <c r="N94" s="33">
        <v>28788.730000000003</v>
      </c>
      <c r="O94" s="33">
        <v>33735.22</v>
      </c>
      <c r="P94" s="33">
        <v>32741.600000000006</v>
      </c>
      <c r="Q94" s="33">
        <v>33343.14</v>
      </c>
      <c r="R94" s="33">
        <v>35278.289999999994</v>
      </c>
      <c r="S94" s="33">
        <v>23135.33</v>
      </c>
      <c r="U94" s="33">
        <v>296926.7</v>
      </c>
    </row>
    <row r="95" spans="2:21" ht="17.45" customHeight="1">
      <c r="B95" s="30" t="s">
        <v>119</v>
      </c>
      <c r="C95" s="30"/>
      <c r="D95" s="30"/>
      <c r="E95" s="30"/>
      <c r="H95" s="31">
        <v>-49807</v>
      </c>
      <c r="I95" s="31">
        <v>-49646.03</v>
      </c>
      <c r="J95" s="31">
        <v>-51816.32</v>
      </c>
      <c r="K95" s="31">
        <v>-50651.39</v>
      </c>
      <c r="L95" s="31">
        <v>-55633.04</v>
      </c>
      <c r="M95" s="31">
        <v>-51410.63</v>
      </c>
      <c r="N95" s="31">
        <v>-51486.38</v>
      </c>
      <c r="O95" s="31">
        <v>-50949.38</v>
      </c>
      <c r="P95" s="31">
        <v>-50450.800000000017</v>
      </c>
      <c r="Q95" s="31">
        <v>-63718.630000000005</v>
      </c>
      <c r="R95" s="31">
        <v>-63951.199999999997</v>
      </c>
      <c r="S95" s="31">
        <v>-50347.459999999992</v>
      </c>
      <c r="U95" s="31">
        <v>-644129.21</v>
      </c>
    </row>
    <row r="96" spans="2:21" ht="17.45" customHeight="1">
      <c r="B96" s="32" t="s">
        <v>118</v>
      </c>
      <c r="C96" s="32"/>
      <c r="D96" s="32"/>
      <c r="E96" s="32"/>
      <c r="H96" s="33">
        <v>-49807</v>
      </c>
      <c r="I96" s="33">
        <v>-49646.03</v>
      </c>
      <c r="J96" s="33">
        <v>-51816.32</v>
      </c>
      <c r="K96" s="33">
        <v>-50651.389999999992</v>
      </c>
      <c r="L96" s="33">
        <v>-55633.04</v>
      </c>
      <c r="M96" s="33">
        <v>-51410.63</v>
      </c>
      <c r="N96" s="33">
        <v>-51486.38</v>
      </c>
      <c r="O96" s="33">
        <v>-50949.38</v>
      </c>
      <c r="P96" s="33">
        <v>-50450.800000000017</v>
      </c>
      <c r="Q96" s="33">
        <v>-63718.630000000005</v>
      </c>
      <c r="R96" s="33">
        <v>-63951.199999999997</v>
      </c>
      <c r="S96" s="33">
        <v>-50347.459999999992</v>
      </c>
      <c r="U96" s="33">
        <v>-644129.21</v>
      </c>
    </row>
    <row r="97" spans="2:21" ht="17.45" customHeight="1">
      <c r="B97" s="30" t="s">
        <v>117</v>
      </c>
      <c r="C97" s="30"/>
      <c r="D97" s="30"/>
      <c r="E97" s="30"/>
      <c r="H97" s="31">
        <v>553535.59733655583</v>
      </c>
      <c r="I97" s="31">
        <v>594161.1</v>
      </c>
      <c r="J97" s="31">
        <v>511320.93198502081</v>
      </c>
      <c r="K97" s="31">
        <v>592674.36435238295</v>
      </c>
      <c r="L97" s="31">
        <v>573619.87308225594</v>
      </c>
      <c r="M97" s="31">
        <v>651995.82881585602</v>
      </c>
      <c r="N97" s="31">
        <v>1129373.2130537704</v>
      </c>
      <c r="O97" s="31">
        <v>575979.51067690842</v>
      </c>
      <c r="P97" s="31">
        <v>386338.46036225662</v>
      </c>
      <c r="Q97" s="31">
        <v>413281.50026460597</v>
      </c>
      <c r="R97" s="31">
        <v>387766.97823125374</v>
      </c>
      <c r="S97" s="31">
        <v>429575.20698755642</v>
      </c>
      <c r="U97" s="31">
        <v>6774753.625148423</v>
      </c>
    </row>
    <row r="98" spans="2:21" ht="17.45" customHeight="1">
      <c r="B98" s="34" t="s">
        <v>116</v>
      </c>
      <c r="C98" s="34"/>
      <c r="D98" s="34"/>
      <c r="E98" s="34"/>
      <c r="H98" s="35">
        <v>527625.22000000032</v>
      </c>
      <c r="I98" s="35">
        <v>529161.10000000009</v>
      </c>
      <c r="J98" s="35">
        <v>552749.99999999965</v>
      </c>
      <c r="K98" s="35">
        <v>552750</v>
      </c>
      <c r="L98" s="35">
        <v>552750</v>
      </c>
      <c r="M98" s="35">
        <v>603000.00000000012</v>
      </c>
      <c r="N98" s="35">
        <v>552750</v>
      </c>
      <c r="O98" s="35">
        <v>552749.99999999988</v>
      </c>
      <c r="P98" s="35">
        <v>552749.99999999988</v>
      </c>
      <c r="Q98" s="35">
        <v>552750</v>
      </c>
      <c r="R98" s="35">
        <v>552750</v>
      </c>
      <c r="S98" s="35">
        <v>552750</v>
      </c>
      <c r="U98" s="35">
        <v>6634536.3199999994</v>
      </c>
    </row>
    <row r="99" spans="2:21" ht="17.45" customHeight="1">
      <c r="B99" s="36" t="s">
        <v>115</v>
      </c>
      <c r="C99" s="36"/>
      <c r="D99" s="36"/>
      <c r="E99" s="36"/>
      <c r="H99" s="37">
        <v>0.11015633777841907</v>
      </c>
      <c r="I99" s="37">
        <v>0.11824101492537313</v>
      </c>
      <c r="J99" s="37">
        <v>0.1017554093502529</v>
      </c>
      <c r="K99" s="42">
        <v>1.1794514713480257</v>
      </c>
      <c r="L99" s="42">
        <v>1.1415320857358326</v>
      </c>
      <c r="M99" s="42">
        <v>1.2975041369469771</v>
      </c>
      <c r="N99" s="37">
        <v>0.22475088816990454</v>
      </c>
      <c r="O99" s="37">
        <v>0.11462278819440963</v>
      </c>
      <c r="P99" s="37">
        <v>7.6883275693981415E-2</v>
      </c>
      <c r="Q99" s="37">
        <v>8.2245074679523578E-2</v>
      </c>
      <c r="R99" s="37">
        <v>7.7167557856965913E-2</v>
      </c>
      <c r="S99" s="37">
        <v>8.5487603380608249E-2</v>
      </c>
      <c r="U99" s="37">
        <v>0.11235080638720436</v>
      </c>
    </row>
    <row r="100" spans="2:21" ht="17.45" customHeight="1">
      <c r="B100" s="36" t="s">
        <v>114</v>
      </c>
      <c r="C100" s="36"/>
      <c r="D100" s="36"/>
      <c r="E100" s="36"/>
      <c r="H100" s="37">
        <v>0.10500004378109459</v>
      </c>
      <c r="I100" s="37">
        <v>0.10530569154228858</v>
      </c>
      <c r="J100" s="37">
        <v>0.10999999999999993</v>
      </c>
      <c r="K100" s="37">
        <v>0.11</v>
      </c>
      <c r="L100" s="37">
        <v>0.11</v>
      </c>
      <c r="M100" s="37">
        <v>0.12000000000000002</v>
      </c>
      <c r="N100" s="37">
        <v>0.11</v>
      </c>
      <c r="O100" s="37">
        <v>0.10999999999999997</v>
      </c>
      <c r="P100" s="37">
        <v>0.10999999999999997</v>
      </c>
      <c r="Q100" s="37">
        <v>0.11</v>
      </c>
      <c r="R100" s="37">
        <v>0.11</v>
      </c>
      <c r="S100" s="37">
        <v>0.11</v>
      </c>
      <c r="U100" s="37">
        <v>0.11002547794361528</v>
      </c>
    </row>
    <row r="101" spans="2:21" ht="17.45" customHeight="1">
      <c r="B101" s="36" t="s">
        <v>113</v>
      </c>
      <c r="C101" s="36"/>
      <c r="D101" s="36"/>
      <c r="E101" s="36"/>
      <c r="H101" s="39">
        <v>10.16</v>
      </c>
      <c r="I101" s="38">
        <v>10.029999999999999</v>
      </c>
      <c r="J101" s="38">
        <v>10.199999999999999</v>
      </c>
      <c r="K101" s="38">
        <v>10.14</v>
      </c>
      <c r="L101" s="38">
        <v>10.19</v>
      </c>
      <c r="M101" s="38">
        <v>10.119999999999999</v>
      </c>
      <c r="N101" s="38">
        <v>9.9</v>
      </c>
      <c r="O101" s="38">
        <v>9.92</v>
      </c>
      <c r="P101" s="38">
        <v>9.92</v>
      </c>
      <c r="Q101" s="38">
        <v>9.9499999999999993</v>
      </c>
      <c r="R101" s="38">
        <v>9.8000000000000007</v>
      </c>
      <c r="S101" s="38">
        <v>9.76</v>
      </c>
      <c r="U101" s="38" t="s">
        <v>111</v>
      </c>
    </row>
    <row r="102" spans="2:21" ht="17.45" customHeight="1">
      <c r="B102" s="36" t="s">
        <v>112</v>
      </c>
      <c r="C102" s="36"/>
      <c r="D102" s="36"/>
      <c r="E102" s="36"/>
      <c r="H102" s="38">
        <v>9.98</v>
      </c>
      <c r="I102" s="38">
        <v>9.98</v>
      </c>
      <c r="J102" s="38">
        <v>9.9584299999999999</v>
      </c>
      <c r="K102" s="38">
        <v>9.8979999999999997</v>
      </c>
      <c r="L102" s="38">
        <v>9.9480000000000004</v>
      </c>
      <c r="M102" s="38">
        <v>9.4499999999999993</v>
      </c>
      <c r="N102" s="38">
        <v>9.4</v>
      </c>
      <c r="O102" s="38">
        <v>9.854000000000001</v>
      </c>
      <c r="P102" s="38">
        <v>9.8000000000000007</v>
      </c>
      <c r="Q102" s="38">
        <v>9.67</v>
      </c>
      <c r="R102" s="38">
        <v>9.1</v>
      </c>
      <c r="S102" s="38">
        <v>9.5500000000000007</v>
      </c>
      <c r="U102" s="38" t="s">
        <v>111</v>
      </c>
    </row>
    <row r="103" spans="2:21" ht="24" customHeight="1">
      <c r="I103" s="13"/>
      <c r="J103" s="13"/>
      <c r="K103" s="13"/>
      <c r="L103" s="13"/>
      <c r="M103" s="13"/>
      <c r="N103" s="13"/>
    </row>
    <row r="104" spans="2:21" ht="24.95" customHeight="1">
      <c r="B104" s="21" t="s">
        <v>127</v>
      </c>
      <c r="C104" s="20"/>
      <c r="D104" s="20"/>
      <c r="E104" s="20"/>
      <c r="F104" s="18"/>
      <c r="G104" s="18"/>
      <c r="H104" s="19">
        <v>44197</v>
      </c>
      <c r="I104" s="19">
        <v>44228</v>
      </c>
      <c r="J104" s="19">
        <v>44256</v>
      </c>
      <c r="K104" s="19">
        <v>44287</v>
      </c>
      <c r="L104" s="19">
        <v>44317</v>
      </c>
      <c r="M104" s="19">
        <v>44348</v>
      </c>
      <c r="N104" s="19">
        <v>44378</v>
      </c>
      <c r="O104" s="19">
        <v>44409</v>
      </c>
      <c r="P104" s="19">
        <v>44440</v>
      </c>
      <c r="Q104" s="19">
        <v>44470</v>
      </c>
      <c r="R104" s="19">
        <v>44501</v>
      </c>
      <c r="S104" s="19">
        <v>44531</v>
      </c>
      <c r="T104" s="18"/>
      <c r="U104" s="17">
        <v>2021</v>
      </c>
    </row>
    <row r="105" spans="2:21" ht="5.0999999999999996" customHeight="1">
      <c r="B105" s="16"/>
      <c r="C105" s="15"/>
      <c r="D105" s="15"/>
      <c r="E105" s="15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U105" s="14"/>
    </row>
    <row r="106" spans="2:21" ht="5.0999999999999996" customHeight="1">
      <c r="B106" s="16"/>
      <c r="C106" s="15"/>
      <c r="D106" s="15"/>
      <c r="E106" s="15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U106" s="14"/>
    </row>
    <row r="107" spans="2:21" ht="17.45" customHeight="1">
      <c r="B107" s="30" t="s">
        <v>126</v>
      </c>
      <c r="C107" s="30"/>
      <c r="D107" s="30"/>
      <c r="E107" s="30"/>
      <c r="H107" s="31"/>
      <c r="I107" s="31"/>
      <c r="J107" s="31"/>
      <c r="K107" s="31"/>
      <c r="L107" s="31"/>
      <c r="M107" s="31"/>
      <c r="N107" s="31"/>
      <c r="O107" s="31"/>
      <c r="P107" s="31">
        <v>274481</v>
      </c>
      <c r="Q107" s="31">
        <v>539588.08453587198</v>
      </c>
      <c r="R107" s="31">
        <v>563607.94999999995</v>
      </c>
      <c r="S107" s="31">
        <v>578980</v>
      </c>
      <c r="U107" s="31">
        <v>1956657.0345358718</v>
      </c>
    </row>
    <row r="108" spans="2:21" ht="17.45" customHeight="1">
      <c r="B108" s="32" t="s">
        <v>125</v>
      </c>
      <c r="C108" s="32"/>
      <c r="D108" s="32"/>
      <c r="E108" s="32"/>
      <c r="H108" s="33"/>
      <c r="I108" s="33"/>
      <c r="J108" s="33"/>
      <c r="K108" s="33"/>
      <c r="L108" s="33"/>
      <c r="M108" s="33"/>
      <c r="N108" s="33"/>
      <c r="O108" s="33"/>
      <c r="P108" s="33">
        <v>182770</v>
      </c>
      <c r="Q108" s="33">
        <v>314980.83950024098</v>
      </c>
      <c r="R108" s="33">
        <v>328961</v>
      </c>
      <c r="S108" s="33">
        <v>320558</v>
      </c>
      <c r="U108" s="33">
        <v>1147269.839500241</v>
      </c>
    </row>
    <row r="109" spans="2:21" ht="17.45" customHeight="1">
      <c r="B109" s="32" t="s">
        <v>124</v>
      </c>
      <c r="C109" s="32"/>
      <c r="D109" s="32"/>
      <c r="E109" s="32"/>
      <c r="H109" s="33"/>
      <c r="I109" s="33"/>
      <c r="J109" s="33"/>
      <c r="K109" s="33"/>
      <c r="L109" s="33"/>
      <c r="M109" s="33"/>
      <c r="N109" s="33"/>
      <c r="O109" s="33"/>
      <c r="P109" s="33">
        <v>91711</v>
      </c>
      <c r="Q109" s="33">
        <v>224607.245035631</v>
      </c>
      <c r="R109" s="33">
        <v>234646.94999999998</v>
      </c>
      <c r="S109" s="33">
        <v>258422</v>
      </c>
      <c r="U109" s="33">
        <v>809387.19503563095</v>
      </c>
    </row>
    <row r="110" spans="2:21" ht="17.45" customHeight="1">
      <c r="B110" s="32" t="s">
        <v>123</v>
      </c>
      <c r="C110" s="32"/>
      <c r="D110" s="32"/>
      <c r="E110" s="32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U110" s="33"/>
    </row>
    <row r="111" spans="2:21" ht="17.45" customHeight="1">
      <c r="B111" s="30" t="s">
        <v>122</v>
      </c>
      <c r="C111" s="30"/>
      <c r="D111" s="30"/>
      <c r="E111" s="30"/>
      <c r="H111" s="31"/>
      <c r="I111" s="31"/>
      <c r="J111" s="31"/>
      <c r="K111" s="31"/>
      <c r="L111" s="31"/>
      <c r="M111" s="31"/>
      <c r="N111" s="31"/>
      <c r="O111" s="31">
        <v>22387.230000000003</v>
      </c>
      <c r="P111" s="31">
        <v>12682.730000000007</v>
      </c>
      <c r="Q111" s="31">
        <v>7543.9999999999982</v>
      </c>
      <c r="R111" s="31">
        <v>7835.3699999999953</v>
      </c>
      <c r="S111" s="31">
        <v>9646</v>
      </c>
      <c r="U111" s="31">
        <v>60095.33</v>
      </c>
    </row>
    <row r="112" spans="2:21" ht="17.45" customHeight="1">
      <c r="B112" s="32" t="s">
        <v>121</v>
      </c>
      <c r="C112" s="32"/>
      <c r="D112" s="32"/>
      <c r="E112" s="32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U112" s="33"/>
    </row>
    <row r="113" spans="2:21" ht="17.45" customHeight="1">
      <c r="B113" s="32" t="s">
        <v>120</v>
      </c>
      <c r="C113" s="32"/>
      <c r="D113" s="32"/>
      <c r="E113" s="32"/>
      <c r="H113" s="33"/>
      <c r="I113" s="33"/>
      <c r="J113" s="33"/>
      <c r="K113" s="33"/>
      <c r="L113" s="33"/>
      <c r="M113" s="33"/>
      <c r="N113" s="33"/>
      <c r="O113" s="33">
        <v>22387.230000000003</v>
      </c>
      <c r="P113" s="33">
        <v>12682.730000000007</v>
      </c>
      <c r="Q113" s="33">
        <v>7543.9999999999982</v>
      </c>
      <c r="R113" s="33">
        <v>7835.3699999999953</v>
      </c>
      <c r="S113" s="33">
        <v>9646</v>
      </c>
      <c r="U113" s="33">
        <v>60095.33</v>
      </c>
    </row>
    <row r="114" spans="2:21" ht="17.45" customHeight="1">
      <c r="B114" s="30" t="s">
        <v>119</v>
      </c>
      <c r="C114" s="30"/>
      <c r="D114" s="30"/>
      <c r="E114" s="30"/>
      <c r="H114" s="31"/>
      <c r="I114" s="31"/>
      <c r="J114" s="31"/>
      <c r="K114" s="31"/>
      <c r="L114" s="31"/>
      <c r="M114" s="31"/>
      <c r="N114" s="31"/>
      <c r="O114" s="31">
        <v>-8682.19</v>
      </c>
      <c r="P114" s="31">
        <v>-32747.279999999995</v>
      </c>
      <c r="Q114" s="31">
        <v>-51095.340000000004</v>
      </c>
      <c r="R114" s="31">
        <v>-50288.319999999992</v>
      </c>
      <c r="S114" s="31">
        <v>-50341</v>
      </c>
      <c r="U114" s="31">
        <v>-188530.02000000002</v>
      </c>
    </row>
    <row r="115" spans="2:21" ht="17.45" customHeight="1">
      <c r="B115" s="32" t="s">
        <v>118</v>
      </c>
      <c r="C115" s="32"/>
      <c r="D115" s="32"/>
      <c r="E115" s="32"/>
      <c r="H115" s="33"/>
      <c r="I115" s="33"/>
      <c r="J115" s="33"/>
      <c r="K115" s="33"/>
      <c r="L115" s="33"/>
      <c r="M115" s="33"/>
      <c r="N115" s="33"/>
      <c r="O115" s="33">
        <v>-8682.19</v>
      </c>
      <c r="P115" s="33">
        <v>-32747.279999999995</v>
      </c>
      <c r="Q115" s="33">
        <v>-51095.340000000004</v>
      </c>
      <c r="R115" s="33">
        <v>-50288.319999999992</v>
      </c>
      <c r="S115" s="33">
        <v>-50341</v>
      </c>
      <c r="U115" s="33">
        <v>-188530.02000000002</v>
      </c>
    </row>
    <row r="116" spans="2:21" ht="17.45" customHeight="1">
      <c r="B116" s="30" t="s">
        <v>117</v>
      </c>
      <c r="C116" s="30"/>
      <c r="D116" s="30"/>
      <c r="E116" s="30"/>
      <c r="H116" s="31"/>
      <c r="I116" s="31"/>
      <c r="J116" s="31"/>
      <c r="K116" s="31"/>
      <c r="L116" s="31"/>
      <c r="M116" s="31"/>
      <c r="N116" s="31"/>
      <c r="O116" s="31">
        <v>13705.040000000003</v>
      </c>
      <c r="P116" s="31">
        <v>254416.44999999998</v>
      </c>
      <c r="Q116" s="31">
        <v>496036.74453587196</v>
      </c>
      <c r="R116" s="31">
        <v>521154.99999999994</v>
      </c>
      <c r="S116" s="31">
        <v>538285</v>
      </c>
      <c r="U116" s="31">
        <v>1828222.3445358719</v>
      </c>
    </row>
    <row r="117" spans="2:21" ht="17.45" customHeight="1">
      <c r="B117" s="34" t="s">
        <v>116</v>
      </c>
      <c r="C117" s="34"/>
      <c r="D117" s="34"/>
      <c r="E117" s="34"/>
      <c r="H117" s="35"/>
      <c r="I117" s="35"/>
      <c r="J117" s="35"/>
      <c r="K117" s="35"/>
      <c r="L117" s="35"/>
      <c r="M117" s="35"/>
      <c r="N117" s="35"/>
      <c r="O117" s="35">
        <v>13705.040000000003</v>
      </c>
      <c r="P117" s="35">
        <v>254417.11</v>
      </c>
      <c r="Q117" s="35">
        <v>486968.71240928298</v>
      </c>
      <c r="R117" s="35">
        <v>521155.38</v>
      </c>
      <c r="S117" s="35">
        <v>538285</v>
      </c>
      <c r="U117" s="35">
        <v>1814531.2424092828</v>
      </c>
    </row>
    <row r="118" spans="2:21" ht="17.45" customHeight="1">
      <c r="B118" s="36" t="s">
        <v>115</v>
      </c>
      <c r="C118" s="36"/>
      <c r="D118" s="36"/>
      <c r="E118" s="36"/>
      <c r="H118" s="37"/>
      <c r="I118" s="37"/>
      <c r="J118" s="37"/>
      <c r="K118" s="37"/>
      <c r="L118" s="37"/>
      <c r="M118" s="37"/>
      <c r="N118" s="37"/>
      <c r="O118" s="37">
        <v>4.2496248062015513E-3</v>
      </c>
      <c r="P118" s="37">
        <v>7.8888821705426354E-2</v>
      </c>
      <c r="Q118" s="37">
        <v>9.8713780007138693E-2</v>
      </c>
      <c r="R118" s="37">
        <v>0.10371243781094526</v>
      </c>
      <c r="S118" s="37">
        <v>0.10712139303482587</v>
      </c>
      <c r="U118" s="37">
        <v>7.9986449314268043E-2</v>
      </c>
    </row>
    <row r="119" spans="2:21" ht="17.45" customHeight="1">
      <c r="B119" s="36" t="s">
        <v>114</v>
      </c>
      <c r="C119" s="36"/>
      <c r="D119" s="36"/>
      <c r="E119" s="36"/>
      <c r="H119" s="37"/>
      <c r="I119" s="37"/>
      <c r="J119" s="37"/>
      <c r="K119" s="37"/>
      <c r="L119" s="37"/>
      <c r="M119" s="37"/>
      <c r="N119" s="37"/>
      <c r="O119" s="37">
        <v>4.2496248062015513E-3</v>
      </c>
      <c r="P119" s="37">
        <v>7.8889026356589148E-2</v>
      </c>
      <c r="Q119" s="37">
        <v>0.10306216135646201</v>
      </c>
      <c r="R119" s="37">
        <v>0.10371251343283582</v>
      </c>
      <c r="S119" s="37">
        <v>0.10712139303482587</v>
      </c>
      <c r="U119" s="37">
        <v>7.9406943797382876E-2</v>
      </c>
    </row>
    <row r="120" spans="2:21" ht="17.45" customHeight="1">
      <c r="B120" s="36" t="s">
        <v>113</v>
      </c>
      <c r="C120" s="36"/>
      <c r="D120" s="36"/>
      <c r="E120" s="36"/>
      <c r="H120" s="39"/>
      <c r="I120" s="38"/>
      <c r="J120" s="38"/>
      <c r="K120" s="38"/>
      <c r="L120" s="38"/>
      <c r="M120" s="38"/>
      <c r="N120" s="38"/>
      <c r="O120" s="38"/>
      <c r="P120" s="38"/>
      <c r="Q120" s="38"/>
      <c r="R120" s="38" t="s">
        <v>36</v>
      </c>
      <c r="S120" s="38">
        <v>10.23</v>
      </c>
      <c r="U120" s="38" t="s">
        <v>111</v>
      </c>
    </row>
    <row r="121" spans="2:21" ht="17.45" customHeight="1">
      <c r="B121" s="36" t="s">
        <v>112</v>
      </c>
      <c r="C121" s="36"/>
      <c r="D121" s="36"/>
      <c r="E121" s="36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>
        <v>10</v>
      </c>
      <c r="S121" s="38">
        <v>10</v>
      </c>
      <c r="U121" s="38" t="s">
        <v>111</v>
      </c>
    </row>
    <row r="122" spans="2:21" ht="24" customHeight="1">
      <c r="H122" s="13"/>
      <c r="I122" s="13"/>
      <c r="J122" s="13"/>
      <c r="K122" s="13"/>
      <c r="L122" s="13"/>
      <c r="M122" s="13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Capa</vt:lpstr>
      <vt:lpstr>Portfólio</vt:lpstr>
      <vt:lpstr>Resultado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Fábio Garbossa</dc:creator>
  <cp:lastModifiedBy>Rafael Sinetti</cp:lastModifiedBy>
  <dcterms:created xsi:type="dcterms:W3CDTF">2024-07-11T19:55:40Z</dcterms:created>
  <dcterms:modified xsi:type="dcterms:W3CDTF">2026-04-02T22:49:29Z</dcterms:modified>
</cp:coreProperties>
</file>